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alessiosbarra/Desktop/Lavoro/AssoEGE/Materiale da inviare/"/>
    </mc:Choice>
  </mc:AlternateContent>
  <xr:revisionPtr revIDLastSave="0" documentId="13_ncr:1_{F947E141-0C70-334C-AEAA-358375B689A4}" xr6:coauthVersionLast="36" xr6:coauthVersionMax="46" xr10:uidLastSave="{00000000-0000-0000-0000-000000000000}"/>
  <bookViews>
    <workbookView xWindow="1000" yWindow="500" windowWidth="27800" windowHeight="17500" tabRatio="666" activeTab="4" xr2:uid="{00000000-000D-0000-FFFF-FFFF00000000}"/>
  </bookViews>
  <sheets>
    <sheet name="Tabelle Risorse-Impieghi" sheetId="2" r:id="rId1"/>
    <sheet name="Esempi" sheetId="4" r:id="rId2"/>
    <sheet name="Recupero di calore" sheetId="5" r:id="rId3"/>
    <sheet name="Struttura Tabelle" sheetId="7" r:id="rId4"/>
    <sheet name="Vettori energetici" sheetId="9" r:id="rId5"/>
  </sheets>
  <definedNames>
    <definedName name="_xlnm.Print_Area" localSheetId="1">Esempi!$B$2:$K$29</definedName>
    <definedName name="_xlnm.Print_Area" localSheetId="0">'Tabelle Risorse-Impieghi'!$B$2:$K$112</definedName>
  </definedNames>
  <calcPr calcId="179021"/>
</workbook>
</file>

<file path=xl/calcChain.xml><?xml version="1.0" encoding="utf-8"?>
<calcChain xmlns="http://schemas.openxmlformats.org/spreadsheetml/2006/main">
  <c r="H95" i="2" l="1"/>
  <c r="D94" i="2" l="1"/>
  <c r="D59" i="2" l="1"/>
  <c r="H9" i="5" l="1"/>
  <c r="N9" i="5"/>
  <c r="N11" i="5"/>
  <c r="F13" i="5"/>
  <c r="H13" i="5" s="1"/>
  <c r="G13" i="5"/>
  <c r="L13" i="5"/>
  <c r="M13" i="5"/>
  <c r="H20" i="5"/>
  <c r="N20" i="5"/>
  <c r="N22" i="5"/>
  <c r="F24" i="5"/>
  <c r="H24" i="5" s="1"/>
  <c r="G24" i="5"/>
  <c r="L24" i="5"/>
  <c r="M24" i="5"/>
  <c r="H31" i="5"/>
  <c r="H32" i="5"/>
  <c r="N32" i="5"/>
  <c r="H33" i="5"/>
  <c r="H35" i="5" s="1"/>
  <c r="N33" i="5"/>
  <c r="H34" i="5"/>
  <c r="F35" i="5"/>
  <c r="G35" i="5"/>
  <c r="L35" i="5"/>
  <c r="M35" i="5"/>
  <c r="N35" i="5"/>
  <c r="N24" i="5" l="1"/>
  <c r="N13" i="5"/>
  <c r="J36" i="2"/>
  <c r="I36" i="2"/>
  <c r="H36" i="2"/>
  <c r="G36" i="2"/>
  <c r="F36" i="2"/>
  <c r="E36" i="2"/>
  <c r="D36" i="2"/>
  <c r="D78" i="2" l="1"/>
  <c r="D20" i="2" l="1"/>
  <c r="E25" i="7" l="1"/>
  <c r="D25" i="7"/>
  <c r="D9" i="4"/>
  <c r="D17" i="4" s="1"/>
  <c r="D18" i="4"/>
  <c r="H25" i="7" l="1"/>
  <c r="J14" i="4" l="1"/>
  <c r="F23" i="4"/>
  <c r="K12" i="4" l="1"/>
  <c r="K9" i="4"/>
  <c r="F12" i="4"/>
  <c r="F13" i="4" s="1"/>
  <c r="F8" i="4"/>
  <c r="F9" i="4" s="1"/>
  <c r="K10" i="4"/>
  <c r="K11" i="4"/>
  <c r="K13" i="4"/>
  <c r="F17" i="4" l="1"/>
  <c r="K14" i="4"/>
  <c r="F85" i="2"/>
  <c r="E12" i="2"/>
  <c r="H20" i="2"/>
  <c r="F106" i="2"/>
  <c r="K16" i="4" l="1"/>
  <c r="K17" i="4"/>
  <c r="F102" i="2"/>
  <c r="F101" i="2"/>
  <c r="K30" i="2" l="1"/>
  <c r="K10" i="2"/>
  <c r="I88" i="2"/>
  <c r="K52" i="2"/>
  <c r="K9" i="2"/>
  <c r="K43" i="2"/>
  <c r="K8" i="2"/>
  <c r="I89" i="2"/>
  <c r="I74" i="2"/>
  <c r="I91" i="2"/>
  <c r="I90" i="2"/>
  <c r="I84" i="2"/>
  <c r="I81" i="2"/>
  <c r="I75" i="2"/>
  <c r="I87" i="2"/>
  <c r="I80" i="2"/>
  <c r="I73" i="2"/>
  <c r="I76" i="2"/>
  <c r="I83" i="2"/>
  <c r="I77" i="2"/>
  <c r="I82" i="2"/>
  <c r="K54" i="2"/>
  <c r="K37" i="2"/>
  <c r="K31" i="2"/>
  <c r="K25" i="2"/>
  <c r="K42" i="2"/>
  <c r="K35" i="2"/>
  <c r="K36" i="2" s="1"/>
  <c r="K28" i="2"/>
  <c r="K18" i="2"/>
  <c r="K14" i="2"/>
  <c r="G51" i="2"/>
  <c r="K51" i="2" s="1"/>
  <c r="K41" i="2"/>
  <c r="L41" i="2" s="1"/>
  <c r="K33" i="2"/>
  <c r="K26" i="2"/>
  <c r="K16" i="2"/>
  <c r="K19" i="2"/>
  <c r="K15" i="2"/>
  <c r="E14" i="4"/>
  <c r="F14" i="4" s="1"/>
  <c r="E13" i="4"/>
  <c r="I14" i="4"/>
  <c r="E9" i="4"/>
  <c r="I92" i="2" l="1"/>
  <c r="I78" i="2"/>
  <c r="I85" i="2"/>
  <c r="K32" i="2"/>
  <c r="I16" i="4"/>
  <c r="I17" i="4" s="1"/>
  <c r="E18" i="4"/>
  <c r="F18" i="4"/>
  <c r="E17" i="4"/>
  <c r="J16" i="4" s="1"/>
  <c r="J17" i="4" s="1"/>
  <c r="E85" i="2"/>
  <c r="E92" i="2"/>
  <c r="G85" i="2"/>
  <c r="D11" i="2" l="1"/>
  <c r="E11" i="2"/>
  <c r="F11" i="2"/>
  <c r="F12" i="2" s="1"/>
  <c r="K12" i="2" s="1"/>
  <c r="G11" i="2"/>
  <c r="H11" i="2"/>
  <c r="I11" i="2"/>
  <c r="J11" i="2"/>
  <c r="G17" i="2"/>
  <c r="K17" i="2" s="1"/>
  <c r="K20" i="2" s="1"/>
  <c r="E20" i="2"/>
  <c r="F20" i="2"/>
  <c r="I20" i="2"/>
  <c r="J20" i="2"/>
  <c r="D23" i="2"/>
  <c r="E21" i="2"/>
  <c r="F21" i="2"/>
  <c r="I21" i="2"/>
  <c r="I23" i="2" s="1"/>
  <c r="I59" i="2" s="1"/>
  <c r="J21" i="2"/>
  <c r="J23" i="2" s="1"/>
  <c r="J59" i="2" s="1"/>
  <c r="H23" i="2"/>
  <c r="D27" i="2"/>
  <c r="E27" i="2"/>
  <c r="F27" i="2"/>
  <c r="G27" i="2"/>
  <c r="H27" i="2"/>
  <c r="I27" i="2"/>
  <c r="J27" i="2"/>
  <c r="D32" i="2"/>
  <c r="E32" i="2"/>
  <c r="F32" i="2"/>
  <c r="G32" i="2"/>
  <c r="H32" i="2"/>
  <c r="I32" i="2"/>
  <c r="J32" i="2"/>
  <c r="G46" i="2"/>
  <c r="D47" i="2"/>
  <c r="E47" i="2"/>
  <c r="F47" i="2"/>
  <c r="H47" i="2"/>
  <c r="I47" i="2"/>
  <c r="J47" i="2"/>
  <c r="E48" i="2"/>
  <c r="F48" i="2"/>
  <c r="F50" i="2"/>
  <c r="F57" i="2" s="1"/>
  <c r="K45" i="2"/>
  <c r="D56" i="2"/>
  <c r="E56" i="2"/>
  <c r="I56" i="2"/>
  <c r="J56" i="2"/>
  <c r="H38" i="2" l="1"/>
  <c r="G20" i="2"/>
  <c r="G22" i="2" s="1"/>
  <c r="G38" i="2" s="1"/>
  <c r="F55" i="2"/>
  <c r="K55" i="2" s="1"/>
  <c r="K46" i="2"/>
  <c r="H50" i="2"/>
  <c r="E23" i="2"/>
  <c r="E39" i="2" s="1"/>
  <c r="E59" i="2" s="1"/>
  <c r="K27" i="2"/>
  <c r="F23" i="2"/>
  <c r="F39" i="2" s="1"/>
  <c r="F59" i="2" s="1"/>
  <c r="G53" i="2"/>
  <c r="J22" i="2"/>
  <c r="J38" i="2" s="1"/>
  <c r="J58" i="2" s="1"/>
  <c r="I22" i="2"/>
  <c r="I38" i="2" s="1"/>
  <c r="I58" i="2" s="1"/>
  <c r="E22" i="2"/>
  <c r="D22" i="2"/>
  <c r="K11" i="2"/>
  <c r="K22" i="2" s="1"/>
  <c r="K38" i="2" s="1"/>
  <c r="F22" i="2"/>
  <c r="F38" i="2" s="1"/>
  <c r="G21" i="2"/>
  <c r="G23" i="2" s="1"/>
  <c r="G39" i="2" s="1"/>
  <c r="G44" i="2"/>
  <c r="H78" i="2"/>
  <c r="G78" i="2"/>
  <c r="F78" i="2"/>
  <c r="E78" i="2"/>
  <c r="F56" i="2" l="1"/>
  <c r="H56" i="2"/>
  <c r="H58" i="2" s="1"/>
  <c r="G94" i="2" s="1"/>
  <c r="G95" i="2" s="1"/>
  <c r="H57" i="2"/>
  <c r="H59" i="2" s="1"/>
  <c r="E38" i="2"/>
  <c r="E58" i="2" s="1"/>
  <c r="D38" i="2"/>
  <c r="D58" i="2" s="1"/>
  <c r="K50" i="2"/>
  <c r="G57" i="2"/>
  <c r="K53" i="2"/>
  <c r="G48" i="2"/>
  <c r="K48" i="2" s="1"/>
  <c r="K44" i="2"/>
  <c r="K47" i="2" s="1"/>
  <c r="K21" i="2"/>
  <c r="K39" i="2"/>
  <c r="G56" i="2"/>
  <c r="F58" i="2"/>
  <c r="E94" i="2" s="1"/>
  <c r="E95" i="2" s="1"/>
  <c r="G47" i="2"/>
  <c r="H92" i="2"/>
  <c r="H94" i="2" s="1"/>
  <c r="D92" i="2"/>
  <c r="K57" i="2" l="1"/>
  <c r="K56" i="2"/>
  <c r="K58" i="2" s="1"/>
  <c r="D95" i="2"/>
  <c r="G58" i="2"/>
  <c r="F94" i="2" s="1"/>
  <c r="G59" i="2"/>
  <c r="K59" i="2" s="1"/>
  <c r="K23" i="2"/>
  <c r="F95" i="2" l="1"/>
  <c r="I95" i="2" s="1"/>
  <c r="I94" i="2"/>
</calcChain>
</file>

<file path=xl/sharedStrings.xml><?xml version="1.0" encoding="utf-8"?>
<sst xmlns="http://schemas.openxmlformats.org/spreadsheetml/2006/main" count="423" uniqueCount="241">
  <si>
    <t>Biogas</t>
  </si>
  <si>
    <t>t</t>
  </si>
  <si>
    <t>A</t>
  </si>
  <si>
    <t>A.1</t>
  </si>
  <si>
    <t>K.1</t>
  </si>
  <si>
    <t>A.2</t>
  </si>
  <si>
    <t>K.2</t>
  </si>
  <si>
    <t>A.3</t>
  </si>
  <si>
    <t>B</t>
  </si>
  <si>
    <t>B.1</t>
  </si>
  <si>
    <t>L</t>
  </si>
  <si>
    <t>L.1</t>
  </si>
  <si>
    <t>M</t>
  </si>
  <si>
    <t>C</t>
  </si>
  <si>
    <t>C.1</t>
  </si>
  <si>
    <t>C.2</t>
  </si>
  <si>
    <t>D</t>
  </si>
  <si>
    <t>D.1</t>
  </si>
  <si>
    <t>E</t>
  </si>
  <si>
    <t>F</t>
  </si>
  <si>
    <t>R</t>
  </si>
  <si>
    <t>R.1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</si>
  <si>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</si>
  <si>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</si>
  <si>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</si>
  <si>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</si>
  <si>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</si>
  <si>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</si>
  <si>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</si>
  <si>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</si>
  <si>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</si>
  <si>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</si>
  <si>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(12)</t>
  </si>
  <si>
    <t>(13)</t>
  </si>
  <si>
    <t>(14)</t>
  </si>
  <si>
    <t>(16)</t>
  </si>
  <si>
    <t>(17)</t>
  </si>
  <si>
    <t>B.2</t>
  </si>
  <si>
    <t>B.3</t>
  </si>
  <si>
    <t>(18)</t>
  </si>
  <si>
    <t>B.4</t>
  </si>
  <si>
    <t>L.2</t>
  </si>
  <si>
    <t>L.3</t>
  </si>
  <si>
    <t>B.5</t>
  </si>
  <si>
    <t>E.1</t>
  </si>
  <si>
    <t>G</t>
  </si>
  <si>
    <t>G.1</t>
  </si>
  <si>
    <t>G.2</t>
  </si>
  <si>
    <t>G.3</t>
  </si>
  <si>
    <t>H</t>
  </si>
  <si>
    <t>G.4</t>
  </si>
  <si>
    <t xml:space="preserve">K </t>
  </si>
  <si>
    <t>L.4</t>
  </si>
  <si>
    <t>L.5</t>
  </si>
  <si>
    <t>M.1</t>
  </si>
  <si>
    <t>M.2</t>
  </si>
  <si>
    <t>M.3</t>
  </si>
  <si>
    <t>M.4</t>
  </si>
  <si>
    <t>M.5</t>
  </si>
  <si>
    <t>Total</t>
  </si>
  <si>
    <t>Symplified Accounts</t>
  </si>
  <si>
    <r>
      <t>sm</t>
    </r>
    <r>
      <rPr>
        <vertAlign val="superscript"/>
        <sz val="10"/>
        <rFont val="Arial"/>
        <family val="2"/>
      </rPr>
      <t>3</t>
    </r>
  </si>
  <si>
    <r>
      <t>MWh</t>
    </r>
    <r>
      <rPr>
        <vertAlign val="subscript"/>
        <sz val="10"/>
        <rFont val="Arial"/>
        <family val="2"/>
      </rPr>
      <t>t</t>
    </r>
  </si>
  <si>
    <r>
      <t>MWh</t>
    </r>
    <r>
      <rPr>
        <vertAlign val="subscript"/>
        <sz val="10"/>
        <rFont val="Arial"/>
        <family val="2"/>
      </rPr>
      <t>f</t>
    </r>
  </si>
  <si>
    <t>No Recuperation:</t>
  </si>
  <si>
    <t>Recupration not</t>
  </si>
  <si>
    <t>mentioned in Supply Table</t>
  </si>
  <si>
    <t>with heat pump</t>
  </si>
  <si>
    <t>a)</t>
  </si>
  <si>
    <t>b)</t>
  </si>
  <si>
    <t>c)</t>
  </si>
  <si>
    <r>
      <t>MWh</t>
    </r>
    <r>
      <rPr>
        <vertAlign val="subscript"/>
        <sz val="11"/>
        <rFont val="Arial"/>
        <family val="2"/>
      </rPr>
      <t>t</t>
    </r>
  </si>
  <si>
    <r>
      <t>kWh</t>
    </r>
    <r>
      <rPr>
        <vertAlign val="subscript"/>
        <sz val="10"/>
        <color indexed="8"/>
        <rFont val="Calibri"/>
        <family val="2"/>
      </rPr>
      <t>e</t>
    </r>
  </si>
  <si>
    <t>B.6</t>
  </si>
  <si>
    <t>F.1</t>
  </si>
  <si>
    <t>F.2</t>
  </si>
  <si>
    <t>F.3</t>
  </si>
  <si>
    <t>F.4</t>
  </si>
  <si>
    <t>→</t>
  </si>
  <si>
    <t xml:space="preserve">    ↓</t>
  </si>
  <si>
    <r>
      <t>MWh</t>
    </r>
    <r>
      <rPr>
        <vertAlign val="subscript"/>
        <sz val="10"/>
        <color indexed="8"/>
        <rFont val="Arial"/>
        <family val="2"/>
      </rPr>
      <t>e</t>
    </r>
  </si>
  <si>
    <t>10</t>
  </si>
  <si>
    <t>Energy vector</t>
  </si>
  <si>
    <t>5</t>
  </si>
  <si>
    <r>
      <t>Mwh</t>
    </r>
    <r>
      <rPr>
        <vertAlign val="subscript"/>
        <sz val="11"/>
        <rFont val="Arial"/>
        <family val="2"/>
      </rPr>
      <t>e</t>
    </r>
  </si>
  <si>
    <r>
      <t>MWh</t>
    </r>
    <r>
      <rPr>
        <vertAlign val="subscript"/>
        <sz val="11"/>
        <rFont val="Arial"/>
        <family val="2"/>
      </rPr>
      <t>f</t>
    </r>
  </si>
  <si>
    <t>MWh</t>
  </si>
  <si>
    <t>(11)</t>
  </si>
  <si>
    <t>(15)</t>
  </si>
  <si>
    <t>Da utility pubbliche</t>
  </si>
  <si>
    <t>Fornitura in batch</t>
  </si>
  <si>
    <t>Altro</t>
  </si>
  <si>
    <t>Produzione di energia nel sistema</t>
  </si>
  <si>
    <t>Impianto solare termico</t>
  </si>
  <si>
    <t>Impianto fotovoltaico</t>
  </si>
  <si>
    <t>Vendite di energia</t>
  </si>
  <si>
    <t>Vendita di biogas</t>
  </si>
  <si>
    <t>Vendita di energia elettrica a 15 kV</t>
  </si>
  <si>
    <t>Impianto di cogenerazione</t>
  </si>
  <si>
    <t>Pompe di calore:</t>
  </si>
  <si>
    <t>Materia prima per la produzione di Prodotto 1</t>
  </si>
  <si>
    <t>Di cui rinnovabili</t>
  </si>
  <si>
    <t>Totale produzione di energia nel sistema</t>
  </si>
  <si>
    <t>Impianto  biogas</t>
  </si>
  <si>
    <t xml:space="preserve">Tabella delle Risorse </t>
  </si>
  <si>
    <t xml:space="preserve">            Tabella delle Risorse</t>
  </si>
  <si>
    <t>Anno: 2017</t>
  </si>
  <si>
    <t>Gas Naturale</t>
  </si>
  <si>
    <t>Energia Termica</t>
  </si>
  <si>
    <t>Vapore</t>
  </si>
  <si>
    <t>Gasolio</t>
  </si>
  <si>
    <t>Totale</t>
  </si>
  <si>
    <t>litri</t>
  </si>
  <si>
    <t>Energia termica recuperata da processi sul sito</t>
  </si>
  <si>
    <t>Totale vendite di energia</t>
  </si>
  <si>
    <t>Scorte di gasolio**</t>
  </si>
  <si>
    <t>Combustibile Solido</t>
  </si>
  <si>
    <t>Scorta di combustibile solido</t>
  </si>
  <si>
    <t>Variazioni scorte</t>
  </si>
  <si>
    <t>Totale variazioni scorte</t>
  </si>
  <si>
    <t xml:space="preserve">Uso non energetico </t>
  </si>
  <si>
    <t>Totale uso non energetico</t>
  </si>
  <si>
    <t>Energia per i processi di trasformazione</t>
  </si>
  <si>
    <t>Caldaie</t>
  </si>
  <si>
    <t>F.3.1 Pompe di calore elettriche</t>
  </si>
  <si>
    <t>F.3.2 Macchina ad assorbimento</t>
  </si>
  <si>
    <t>ORC</t>
  </si>
  <si>
    <t>Totale Energia per i processi di trasformazione</t>
  </si>
  <si>
    <t>Energia dai processi di trasformazione</t>
  </si>
  <si>
    <t>G.3.1 Pompe di calore elettriche</t>
  </si>
  <si>
    <t>G.3.2 Macchina ad assorbimento</t>
  </si>
  <si>
    <t>Totale Energia dai processi di trasformazione</t>
  </si>
  <si>
    <t xml:space="preserve">*** La pompa di calore è alimentata esclusivamente dall'impianto fotovoltaico. </t>
  </si>
  <si>
    <t>Tabella degli Impieghi</t>
  </si>
  <si>
    <t xml:space="preserve">                Tabella degli Impieghi</t>
  </si>
  <si>
    <t>Funzionamento degli edifici</t>
  </si>
  <si>
    <t>Uffici</t>
  </si>
  <si>
    <t>K.1.1 Riscaldamento</t>
  </si>
  <si>
    <t>K.1.2 Climatizzazione</t>
  </si>
  <si>
    <t>K.1.3 Illuminazione</t>
  </si>
  <si>
    <t>K.1.4 Forza motrice</t>
  </si>
  <si>
    <t>Officina</t>
  </si>
  <si>
    <t>Totale Funzionamento degli edifici</t>
  </si>
  <si>
    <t>Preparazione</t>
  </si>
  <si>
    <t>Formazione</t>
  </si>
  <si>
    <t>Stiratura</t>
  </si>
  <si>
    <t>Illuminazione sito</t>
  </si>
  <si>
    <t>Trasporto interno</t>
  </si>
  <si>
    <t>Aria compressa</t>
  </si>
  <si>
    <t>Perdite di distribuzione</t>
  </si>
  <si>
    <t>Differenze statistiche</t>
  </si>
  <si>
    <t>Saldo a bilancio</t>
  </si>
  <si>
    <t>Rebobinamento</t>
  </si>
  <si>
    <t>Energia Elettrica</t>
  </si>
  <si>
    <t>Energia termica</t>
  </si>
  <si>
    <t>Essicazione</t>
  </si>
  <si>
    <t>Infrastruttura sito</t>
  </si>
  <si>
    <t>Totale infrastruttura sito</t>
  </si>
  <si>
    <t>Energia finale usata</t>
  </si>
  <si>
    <t xml:space="preserve">Vettore Energetico: </t>
  </si>
  <si>
    <t>Combustibile solido</t>
  </si>
  <si>
    <t>UM</t>
  </si>
  <si>
    <t>FC</t>
  </si>
  <si>
    <t>FC = Fattore di conversione.</t>
  </si>
  <si>
    <t>UMC</t>
  </si>
  <si>
    <t>UMC = Unità di misura comune.</t>
  </si>
  <si>
    <t>Tabella delle Risorse</t>
  </si>
  <si>
    <t>APPROVVIGIONAMENTO, PRODUZIONE INTERNA, VENDITA, ACCUMULO, USO NON-ENERGETICO, TRASFORMAZIONE</t>
  </si>
  <si>
    <t>Approvvigionamenti  energetici lordi</t>
  </si>
  <si>
    <t>Totale approvvigionamenti  energetici lordi</t>
  </si>
  <si>
    <t>Da attività industriali non sul sito</t>
  </si>
  <si>
    <t>Energia da scarti della produzione</t>
  </si>
  <si>
    <t>ST1: Totale di energia disp. nel sistema</t>
  </si>
  <si>
    <t xml:space="preserve">ST2: Totale energia per trasformazioni ed usi finali </t>
  </si>
  <si>
    <t>ST1= A+B                                       Di cui rinnovabili</t>
  </si>
  <si>
    <t>Energia disponibile per gli usi finali</t>
  </si>
  <si>
    <t>Processo di produzione 1</t>
  </si>
  <si>
    <t>Totale processo di produzione 1</t>
  </si>
  <si>
    <t>APPROVVIGIONAMENTO E PRODUZIONE INTERNA</t>
  </si>
  <si>
    <t>IMPIEGO DI ENERGIA FINALE</t>
  </si>
  <si>
    <t xml:space="preserve">                    Tabella delle Risorse</t>
  </si>
  <si>
    <t>Totale approvvigionamenti lordi</t>
  </si>
  <si>
    <t xml:space="preserve">Energia disponibile per gli usi finali </t>
  </si>
  <si>
    <t>H.1</t>
  </si>
  <si>
    <t>Totale produzione di energia</t>
  </si>
  <si>
    <t>H.1.1 Riscaldamento</t>
  </si>
  <si>
    <t>H.1.2 Climatizzazione</t>
  </si>
  <si>
    <t>H.1.3 Illuminazione</t>
  </si>
  <si>
    <t>H.1.4 Acqua calda sanitaria</t>
  </si>
  <si>
    <t>H.1.5 Forza motrice</t>
  </si>
  <si>
    <t>Funzionamento del edificio</t>
  </si>
  <si>
    <t>Servizi</t>
  </si>
  <si>
    <t xml:space="preserve">                           Tabella degli Impieghi</t>
  </si>
  <si>
    <r>
      <t>sm</t>
    </r>
    <r>
      <rPr>
        <vertAlign val="superscript"/>
        <sz val="11"/>
        <rFont val="Arial"/>
        <family val="2"/>
      </rPr>
      <t>3</t>
    </r>
  </si>
  <si>
    <r>
      <t>kWh</t>
    </r>
    <r>
      <rPr>
        <vertAlign val="subscript"/>
        <sz val="11"/>
        <color indexed="8"/>
        <rFont val="Calibri"/>
        <family val="2"/>
      </rPr>
      <t>e</t>
    </r>
  </si>
  <si>
    <t>Totale funzionamento</t>
  </si>
  <si>
    <t>UM = Unità di misura naturale per il vettore energetico.</t>
  </si>
  <si>
    <t xml:space="preserve">Energia per gli usi finali </t>
  </si>
  <si>
    <t>Processo 1</t>
  </si>
  <si>
    <t>Processo 2</t>
  </si>
  <si>
    <t>Energia termica recuperata dall'ambiente.</t>
  </si>
  <si>
    <t xml:space="preserve">* Solo l'energia proveniente dall' impianto fotovoltaico è venduta in rete. </t>
  </si>
  <si>
    <t xml:space="preserve">**  Un incremento nel livello della scorta viene segnato con un segno positivo, poiché l'energia è stata assorbita dall'accumulo. </t>
  </si>
  <si>
    <t>FATTORI DI CONVERSIONE</t>
  </si>
  <si>
    <t>Energia termica recuperata dal Processo 1</t>
  </si>
  <si>
    <t>Energia per la pompa di calore</t>
  </si>
  <si>
    <t>Energia fornita dalla pompa di calore al Processo 2</t>
  </si>
  <si>
    <t xml:space="preserve">Struttura delle Tabella delle Risorse </t>
  </si>
  <si>
    <t>A - Approvvigionamenti  energetici lordi</t>
  </si>
  <si>
    <t>Vettore Energetico 1</t>
  </si>
  <si>
    <t>Vettore Energetico 2</t>
  </si>
  <si>
    <t>Vettore Energetico n</t>
  </si>
  <si>
    <t>B - Produzione di energia nel sistema</t>
  </si>
  <si>
    <t>C - Vendite di energia</t>
  </si>
  <si>
    <t>D - Variazioni scorte</t>
  </si>
  <si>
    <t>E - Uso non energetico</t>
  </si>
  <si>
    <t>F - Energia per i processi di trasformazione</t>
  </si>
  <si>
    <t>G - Energia dai processi di trasformazione</t>
  </si>
  <si>
    <t>Impiego  1</t>
  </si>
  <si>
    <t>Struttura della Tabella degli Impieghi</t>
  </si>
  <si>
    <t>Impiego  2</t>
  </si>
  <si>
    <t>Impiego  n</t>
  </si>
  <si>
    <t>Totale energia disponibile per gli usi finali</t>
  </si>
  <si>
    <t>Totale energia finale usata</t>
  </si>
  <si>
    <t>Totale tutti i Vettori</t>
  </si>
  <si>
    <t>Codificazione vettori energetici</t>
  </si>
  <si>
    <t>Codice:</t>
  </si>
  <si>
    <t>Gas naturale</t>
  </si>
  <si>
    <t>Energia elettrica 15 [kV]</t>
  </si>
  <si>
    <t>Energia elettrica 400 [V]</t>
  </si>
  <si>
    <t>Energia elettrica</t>
  </si>
  <si>
    <t>Energia termica a basse temperature (&lt; 80 [°C] )</t>
  </si>
  <si>
    <t>Energia termica ad alte temperature  (&gt;80 [°C] )</t>
  </si>
  <si>
    <t>Acque di condensa</t>
  </si>
  <si>
    <t>Perdite termiche</t>
  </si>
  <si>
    <t>Energia elettrica auto-consumata dal cogeneratore</t>
  </si>
  <si>
    <t>Totale energia disponibile per gli usi finali 
(ST3 =ST2-F+G)</t>
  </si>
  <si>
    <t>Totale di energia disponibile nel sistema 
(ST1 = A + B),</t>
  </si>
  <si>
    <t>Totale energia disponibile per i processi di 
trasformazione e per usi finali 
(ST2 = A+B-C-D-E),</t>
  </si>
  <si>
    <r>
      <t>MWh</t>
    </r>
    <r>
      <rPr>
        <vertAlign val="subscript"/>
        <sz val="11"/>
        <rFont val="Arial"/>
        <family val="2"/>
      </rPr>
      <t>e</t>
    </r>
  </si>
  <si>
    <t>ST2 = A+B-C-D-E                            Di cui rinnovabili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</si>
</sst>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\ %"/>
    <numFmt numFmtId="165" formatCode="#,##0.000"/>
    <numFmt numFmtId="166" formatCode="#,##0.0"/>
    <numFmt numFmtId="167" formatCode="#,##0.00000"/>
    <numFmt numFmtId="168" formatCode="#,##0&quot; *&quot;"/>
    <numFmt numFmtId="169" formatCode="#,##0&quot; ***&quot;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0"/>
      <name val="Arial"/>
      <family val="2"/>
    </font>
    <font>
      <b/>
      <sz val="12"/>
      <color theme="0"/>
      <name val="Syntax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vertAlign val="subscript"/>
      <sz val="1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vertAlign val="subscript"/>
      <sz val="10"/>
      <color indexed="8"/>
      <name val="Calibri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4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rgb="FF0070C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bscript"/>
      <sz val="10"/>
      <color indexed="8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vertAlign val="superscript"/>
      <sz val="11"/>
      <name val="Arial"/>
      <family val="2"/>
    </font>
    <font>
      <vertAlign val="subscript"/>
      <sz val="11"/>
      <color indexed="8"/>
      <name val="Calibri"/>
      <family val="2"/>
    </font>
    <font>
      <b/>
      <sz val="10"/>
      <color theme="0"/>
      <name val="Syntax"/>
    </font>
    <font>
      <sz val="10"/>
      <name val="Calibri"/>
      <family val="2"/>
    </font>
    <font>
      <sz val="11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rgb="FFDDE7F2"/>
        <bgColor indexed="64"/>
      </patternFill>
    </fill>
    <fill>
      <patternFill patternType="solid">
        <fgColor rgb="FFDDE7F2"/>
        <bgColor theme="4" tint="0.79998168889431442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478">
    <xf numFmtId="0" fontId="0" fillId="0" borderId="0" xfId="0"/>
    <xf numFmtId="164" fontId="0" fillId="0" borderId="0" xfId="0" applyNumberFormat="1"/>
    <xf numFmtId="0" fontId="0" fillId="0" borderId="0" xfId="0" applyNumberFormat="1"/>
    <xf numFmtId="3" fontId="9" fillId="5" borderId="14" xfId="0" applyNumberFormat="1" applyFont="1" applyFill="1" applyBorder="1" applyAlignment="1">
      <alignment horizontal="right"/>
    </xf>
    <xf numFmtId="0" fontId="0" fillId="0" borderId="0" xfId="0" applyAlignment="1">
      <alignment vertical="top" wrapText="1"/>
    </xf>
    <xf numFmtId="3" fontId="9" fillId="4" borderId="21" xfId="0" applyNumberFormat="1" applyFont="1" applyFill="1" applyBorder="1" applyAlignment="1">
      <alignment horizontal="right"/>
    </xf>
    <xf numFmtId="0" fontId="0" fillId="0" borderId="0" xfId="0" applyBorder="1"/>
    <xf numFmtId="3" fontId="8" fillId="4" borderId="0" xfId="1" applyNumberFormat="1" applyFont="1" applyFill="1" applyBorder="1"/>
    <xf numFmtId="0" fontId="8" fillId="0" borderId="6" xfId="1" applyFont="1" applyBorder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0" fontId="0" fillId="0" borderId="0" xfId="0" applyAlignment="1">
      <alignment vertical="top"/>
    </xf>
    <xf numFmtId="3" fontId="8" fillId="3" borderId="6" xfId="0" applyNumberFormat="1" applyFont="1" applyFill="1" applyBorder="1"/>
    <xf numFmtId="3" fontId="5" fillId="3" borderId="1" xfId="0" applyNumberFormat="1" applyFont="1" applyFill="1" applyBorder="1"/>
    <xf numFmtId="3" fontId="8" fillId="3" borderId="24" xfId="0" applyNumberFormat="1" applyFont="1" applyFill="1" applyBorder="1"/>
    <xf numFmtId="0" fontId="13" fillId="6" borderId="0" xfId="1" applyFont="1" applyFill="1" applyBorder="1" applyAlignment="1">
      <alignment horizontal="left" wrapText="1"/>
    </xf>
    <xf numFmtId="0" fontId="3" fillId="0" borderId="0" xfId="1" applyFont="1" applyBorder="1" applyAlignment="1">
      <alignment horizontal="center"/>
    </xf>
    <xf numFmtId="0" fontId="3" fillId="0" borderId="25" xfId="1" applyFont="1" applyBorder="1" applyAlignment="1">
      <alignment horizontal="center"/>
    </xf>
    <xf numFmtId="3" fontId="9" fillId="5" borderId="24" xfId="0" applyNumberFormat="1" applyFont="1" applyFill="1" applyBorder="1" applyAlignment="1"/>
    <xf numFmtId="0" fontId="3" fillId="0" borderId="24" xfId="1" applyFont="1" applyBorder="1" applyAlignment="1">
      <alignment vertical="top" wrapText="1"/>
    </xf>
    <xf numFmtId="3" fontId="18" fillId="3" borderId="6" xfId="0" applyNumberFormat="1" applyFont="1" applyFill="1" applyBorder="1"/>
    <xf numFmtId="3" fontId="18" fillId="3" borderId="7" xfId="0" applyNumberFormat="1" applyFont="1" applyFill="1" applyBorder="1"/>
    <xf numFmtId="3" fontId="18" fillId="3" borderId="26" xfId="0" applyNumberFormat="1" applyFont="1" applyFill="1" applyBorder="1"/>
    <xf numFmtId="3" fontId="18" fillId="0" borderId="0" xfId="0" applyNumberFormat="1" applyFont="1" applyFill="1" applyBorder="1"/>
    <xf numFmtId="0" fontId="3" fillId="0" borderId="0" xfId="1" applyFont="1" applyBorder="1" applyAlignment="1">
      <alignment horizontal="left"/>
    </xf>
    <xf numFmtId="3" fontId="9" fillId="4" borderId="1" xfId="0" applyNumberFormat="1" applyFont="1" applyFill="1" applyBorder="1" applyAlignment="1"/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36" xfId="1" applyFont="1" applyBorder="1" applyAlignment="1">
      <alignment horizontal="center"/>
    </xf>
    <xf numFmtId="0" fontId="3" fillId="0" borderId="38" xfId="1" applyFont="1" applyBorder="1" applyAlignment="1">
      <alignment horizontal="center"/>
    </xf>
    <xf numFmtId="3" fontId="18" fillId="3" borderId="37" xfId="0" applyNumberFormat="1" applyFont="1" applyFill="1" applyBorder="1"/>
    <xf numFmtId="3" fontId="18" fillId="5" borderId="38" xfId="0" applyNumberFormat="1" applyFont="1" applyFill="1" applyBorder="1" applyAlignment="1">
      <alignment horizontal="center"/>
    </xf>
    <xf numFmtId="3" fontId="18" fillId="4" borderId="38" xfId="0" applyNumberFormat="1" applyFont="1" applyFill="1" applyBorder="1" applyAlignment="1">
      <alignment horizontal="center"/>
    </xf>
    <xf numFmtId="167" fontId="18" fillId="4" borderId="36" xfId="0" applyNumberFormat="1" applyFont="1" applyFill="1" applyBorder="1"/>
    <xf numFmtId="167" fontId="18" fillId="4" borderId="30" xfId="0" applyNumberFormat="1" applyFont="1" applyFill="1" applyBorder="1"/>
    <xf numFmtId="4" fontId="18" fillId="4" borderId="38" xfId="0" applyNumberFormat="1" applyFont="1" applyFill="1" applyBorder="1"/>
    <xf numFmtId="165" fontId="18" fillId="4" borderId="38" xfId="0" applyNumberFormat="1" applyFont="1" applyFill="1" applyBorder="1"/>
    <xf numFmtId="165" fontId="18" fillId="5" borderId="38" xfId="0" applyNumberFormat="1" applyFont="1" applyFill="1" applyBorder="1"/>
    <xf numFmtId="167" fontId="18" fillId="5" borderId="38" xfId="0" applyNumberFormat="1" applyFont="1" applyFill="1" applyBorder="1"/>
    <xf numFmtId="3" fontId="14" fillId="4" borderId="13" xfId="0" applyNumberFormat="1" applyFont="1" applyFill="1" applyBorder="1"/>
    <xf numFmtId="3" fontId="14" fillId="5" borderId="0" xfId="0" applyNumberFormat="1" applyFont="1" applyFill="1" applyBorder="1"/>
    <xf numFmtId="0" fontId="20" fillId="0" borderId="8" xfId="1" applyFont="1" applyBorder="1" applyAlignment="1">
      <alignment horizontal="center"/>
    </xf>
    <xf numFmtId="0" fontId="20" fillId="0" borderId="9" xfId="1" applyFont="1" applyBorder="1" applyAlignment="1">
      <alignment horizontal="center"/>
    </xf>
    <xf numFmtId="0" fontId="5" fillId="0" borderId="6" xfId="1" applyFont="1" applyBorder="1" applyAlignment="1">
      <alignment horizontal="left" vertical="center"/>
    </xf>
    <xf numFmtId="0" fontId="0" fillId="0" borderId="19" xfId="0" applyBorder="1"/>
    <xf numFmtId="0" fontId="6" fillId="0" borderId="0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/>
    </xf>
    <xf numFmtId="0" fontId="0" fillId="0" borderId="24" xfId="0" applyBorder="1"/>
    <xf numFmtId="0" fontId="0" fillId="0" borderId="24" xfId="0" applyBorder="1" applyAlignment="1">
      <alignment horizontal="center"/>
    </xf>
    <xf numFmtId="3" fontId="9" fillId="5" borderId="24" xfId="0" applyNumberFormat="1" applyFont="1" applyFill="1" applyBorder="1" applyAlignment="1">
      <alignment horizontal="center"/>
    </xf>
    <xf numFmtId="0" fontId="7" fillId="0" borderId="0" xfId="0" quotePrefix="1" applyNumberFormat="1" applyFont="1" applyFill="1" applyBorder="1" applyAlignment="1">
      <alignment horizontal="center"/>
    </xf>
    <xf numFmtId="3" fontId="8" fillId="9" borderId="19" xfId="1" applyNumberFormat="1" applyFont="1" applyFill="1" applyBorder="1"/>
    <xf numFmtId="3" fontId="8" fillId="9" borderId="54" xfId="1" applyNumberFormat="1" applyFont="1" applyFill="1" applyBorder="1"/>
    <xf numFmtId="0" fontId="19" fillId="0" borderId="0" xfId="0" applyFont="1" applyBorder="1"/>
    <xf numFmtId="0" fontId="0" fillId="0" borderId="28" xfId="0" applyFont="1" applyBorder="1"/>
    <xf numFmtId="0" fontId="10" fillId="0" borderId="20" xfId="1" applyFont="1" applyBorder="1" applyAlignment="1">
      <alignment horizontal="center"/>
    </xf>
    <xf numFmtId="0" fontId="0" fillId="0" borderId="36" xfId="0" applyFont="1" applyBorder="1"/>
    <xf numFmtId="0" fontId="0" fillId="0" borderId="0" xfId="0" applyFont="1" applyBorder="1"/>
    <xf numFmtId="0" fontId="10" fillId="0" borderId="36" xfId="1" applyFont="1" applyBorder="1" applyAlignment="1">
      <alignment horizontal="center"/>
    </xf>
    <xf numFmtId="0" fontId="10" fillId="0" borderId="25" xfId="1" applyFont="1" applyBorder="1" applyAlignment="1">
      <alignment horizontal="center"/>
    </xf>
    <xf numFmtId="0" fontId="0" fillId="0" borderId="38" xfId="0" applyFont="1" applyBorder="1"/>
    <xf numFmtId="0" fontId="0" fillId="0" borderId="0" xfId="0" applyFont="1" applyBorder="1" applyAlignment="1">
      <alignment horizontal="right"/>
    </xf>
    <xf numFmtId="0" fontId="0" fillId="0" borderId="38" xfId="0" quotePrefix="1" applyNumberFormat="1" applyFont="1" applyFill="1" applyBorder="1" applyAlignment="1">
      <alignment horizontal="right"/>
    </xf>
    <xf numFmtId="0" fontId="0" fillId="0" borderId="25" xfId="0" quotePrefix="1" applyNumberFormat="1" applyFont="1" applyFill="1" applyBorder="1" applyAlignment="1">
      <alignment horizontal="right"/>
    </xf>
    <xf numFmtId="0" fontId="0" fillId="0" borderId="0" xfId="0" applyFont="1"/>
    <xf numFmtId="0" fontId="0" fillId="0" borderId="38" xfId="0" applyFont="1" applyBorder="1" applyAlignment="1">
      <alignment horizontal="right"/>
    </xf>
    <xf numFmtId="0" fontId="0" fillId="0" borderId="25" xfId="0" applyFont="1" applyBorder="1" applyAlignment="1">
      <alignment horizontal="right"/>
    </xf>
    <xf numFmtId="0" fontId="0" fillId="0" borderId="37" xfId="0" applyFont="1" applyBorder="1"/>
    <xf numFmtId="0" fontId="0" fillId="0" borderId="37" xfId="0" applyFont="1" applyBorder="1" applyAlignment="1">
      <alignment horizontal="right"/>
    </xf>
    <xf numFmtId="3" fontId="14" fillId="9" borderId="19" xfId="1" applyNumberFormat="1" applyFont="1" applyFill="1" applyBorder="1"/>
    <xf numFmtId="3" fontId="14" fillId="9" borderId="54" xfId="1" applyNumberFormat="1" applyFont="1" applyFill="1" applyBorder="1"/>
    <xf numFmtId="0" fontId="1" fillId="0" borderId="2" xfId="0" applyFont="1" applyBorder="1" applyAlignment="1">
      <alignment horizontal="center" wrapText="1"/>
    </xf>
    <xf numFmtId="0" fontId="1" fillId="0" borderId="28" xfId="0" applyFont="1" applyBorder="1"/>
    <xf numFmtId="0" fontId="1" fillId="0" borderId="24" xfId="0" applyFont="1" applyBorder="1"/>
    <xf numFmtId="0" fontId="1" fillId="0" borderId="36" xfId="0" applyFont="1" applyBorder="1"/>
    <xf numFmtId="0" fontId="1" fillId="0" borderId="0" xfId="0" applyFont="1" applyBorder="1"/>
    <xf numFmtId="0" fontId="1" fillId="0" borderId="38" xfId="0" applyFont="1" applyBorder="1"/>
    <xf numFmtId="0" fontId="1" fillId="0" borderId="0" xfId="0" applyFont="1" applyBorder="1" applyAlignment="1">
      <alignment horizontal="right"/>
    </xf>
    <xf numFmtId="0" fontId="1" fillId="0" borderId="38" xfId="0" applyFont="1" applyBorder="1" applyAlignment="1">
      <alignment horizontal="right"/>
    </xf>
    <xf numFmtId="0" fontId="1" fillId="0" borderId="25" xfId="0" applyFont="1" applyBorder="1" applyAlignment="1">
      <alignment horizontal="right"/>
    </xf>
    <xf numFmtId="0" fontId="1" fillId="0" borderId="37" xfId="0" applyFont="1" applyBorder="1"/>
    <xf numFmtId="0" fontId="1" fillId="0" borderId="37" xfId="0" applyFont="1" applyBorder="1" applyAlignment="1">
      <alignment horizontal="right"/>
    </xf>
    <xf numFmtId="0" fontId="21" fillId="0" borderId="1" xfId="1" applyFont="1" applyBorder="1" applyAlignment="1">
      <alignment horizontal="center" vertical="top" wrapText="1"/>
    </xf>
    <xf numFmtId="0" fontId="21" fillId="0" borderId="3" xfId="1" applyFont="1" applyBorder="1" applyAlignment="1">
      <alignment horizontal="center" vertical="top" wrapText="1"/>
    </xf>
    <xf numFmtId="0" fontId="21" fillId="0" borderId="19" xfId="1" applyFont="1" applyBorder="1" applyAlignment="1">
      <alignment horizontal="center"/>
    </xf>
    <xf numFmtId="0" fontId="21" fillId="0" borderId="25" xfId="1" applyFont="1" applyBorder="1" applyAlignment="1">
      <alignment horizontal="center"/>
    </xf>
    <xf numFmtId="0" fontId="1" fillId="0" borderId="25" xfId="0" quotePrefix="1" applyNumberFormat="1" applyFont="1" applyFill="1" applyBorder="1" applyAlignment="1">
      <alignment horizontal="right"/>
    </xf>
    <xf numFmtId="0" fontId="0" fillId="0" borderId="1" xfId="0" applyFont="1" applyBorder="1"/>
    <xf numFmtId="0" fontId="0" fillId="0" borderId="2" xfId="0" applyFont="1" applyBorder="1"/>
    <xf numFmtId="0" fontId="10" fillId="0" borderId="3" xfId="1" applyFont="1" applyBorder="1" applyAlignment="1">
      <alignment horizontal="center" vertical="top" wrapText="1"/>
    </xf>
    <xf numFmtId="0" fontId="0" fillId="0" borderId="19" xfId="0" applyFont="1" applyBorder="1"/>
    <xf numFmtId="0" fontId="0" fillId="0" borderId="24" xfId="0" applyFont="1" applyBorder="1"/>
    <xf numFmtId="0" fontId="0" fillId="0" borderId="24" xfId="0" applyFont="1" applyBorder="1" applyAlignment="1">
      <alignment horizontal="center"/>
    </xf>
    <xf numFmtId="3" fontId="0" fillId="5" borderId="24" xfId="0" applyNumberFormat="1" applyFont="1" applyFill="1" applyBorder="1" applyAlignment="1">
      <alignment horizontal="center"/>
    </xf>
    <xf numFmtId="0" fontId="0" fillId="0" borderId="36" xfId="0" quotePrefix="1" applyNumberFormat="1" applyFont="1" applyFill="1" applyBorder="1" applyAlignment="1">
      <alignment horizontal="right"/>
    </xf>
    <xf numFmtId="0" fontId="0" fillId="0" borderId="38" xfId="0" applyFont="1" applyBorder="1" applyAlignment="1">
      <alignment wrapText="1"/>
    </xf>
    <xf numFmtId="0" fontId="0" fillId="0" borderId="24" xfId="0" applyFont="1" applyBorder="1" applyAlignment="1">
      <alignment horizontal="center" vertical="top"/>
    </xf>
    <xf numFmtId="0" fontId="1" fillId="0" borderId="24" xfId="0" applyFont="1" applyBorder="1" applyAlignment="1">
      <alignment horizontal="center"/>
    </xf>
    <xf numFmtId="0" fontId="3" fillId="0" borderId="4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8" fillId="8" borderId="6" xfId="1" applyFont="1" applyFill="1" applyBorder="1" applyAlignment="1">
      <alignment horizontal="center" wrapText="1"/>
    </xf>
    <xf numFmtId="3" fontId="9" fillId="4" borderId="33" xfId="0" applyNumberFormat="1" applyFont="1" applyFill="1" applyBorder="1"/>
    <xf numFmtId="3" fontId="9" fillId="4" borderId="40" xfId="0" applyNumberFormat="1" applyFont="1" applyFill="1" applyBorder="1"/>
    <xf numFmtId="3" fontId="9" fillId="4" borderId="57" xfId="0" applyNumberFormat="1" applyFont="1" applyFill="1" applyBorder="1"/>
    <xf numFmtId="3" fontId="18" fillId="5" borderId="35" xfId="0" applyNumberFormat="1" applyFont="1" applyFill="1" applyBorder="1"/>
    <xf numFmtId="3" fontId="18" fillId="5" borderId="42" xfId="0" applyNumberFormat="1" applyFont="1" applyFill="1" applyBorder="1"/>
    <xf numFmtId="3" fontId="14" fillId="9" borderId="31" xfId="1" applyNumberFormat="1" applyFont="1" applyFill="1" applyBorder="1" applyAlignment="1">
      <alignment horizontal="right"/>
    </xf>
    <xf numFmtId="3" fontId="14" fillId="9" borderId="55" xfId="1" applyNumberFormat="1" applyFont="1" applyFill="1" applyBorder="1" applyAlignment="1">
      <alignment horizontal="right"/>
    </xf>
    <xf numFmtId="3" fontId="14" fillId="3" borderId="31" xfId="0" applyNumberFormat="1" applyFont="1" applyFill="1" applyBorder="1"/>
    <xf numFmtId="3" fontId="14" fillId="3" borderId="55" xfId="0" applyNumberFormat="1" applyFont="1" applyFill="1" applyBorder="1"/>
    <xf numFmtId="3" fontId="1" fillId="0" borderId="62" xfId="0" applyNumberFormat="1" applyFont="1" applyFill="1" applyBorder="1" applyAlignment="1">
      <alignment horizontal="right"/>
    </xf>
    <xf numFmtId="3" fontId="0" fillId="0" borderId="62" xfId="0" applyNumberFormat="1" applyFont="1" applyFill="1" applyBorder="1" applyAlignment="1">
      <alignment horizontal="right"/>
    </xf>
    <xf numFmtId="3" fontId="0" fillId="0" borderId="64" xfId="0" applyNumberFormat="1" applyFont="1" applyFill="1" applyBorder="1" applyAlignment="1">
      <alignment horizontal="right"/>
    </xf>
    <xf numFmtId="3" fontId="1" fillId="0" borderId="64" xfId="0" applyNumberFormat="1" applyFont="1" applyFill="1" applyBorder="1" applyAlignment="1">
      <alignment horizontal="right"/>
    </xf>
    <xf numFmtId="3" fontId="1" fillId="0" borderId="67" xfId="0" applyNumberFormat="1" applyFont="1" applyFill="1" applyBorder="1" applyAlignment="1">
      <alignment horizontal="right"/>
    </xf>
    <xf numFmtId="3" fontId="0" fillId="0" borderId="67" xfId="0" applyNumberFormat="1" applyFont="1" applyFill="1" applyBorder="1" applyAlignment="1">
      <alignment horizontal="right"/>
    </xf>
    <xf numFmtId="3" fontId="0" fillId="0" borderId="68" xfId="0" applyNumberFormat="1" applyFont="1" applyFill="1" applyBorder="1" applyAlignment="1">
      <alignment horizontal="right"/>
    </xf>
    <xf numFmtId="0" fontId="1" fillId="0" borderId="69" xfId="1" applyFont="1" applyBorder="1" applyAlignment="1">
      <alignment horizontal="center" vertical="center"/>
    </xf>
    <xf numFmtId="3" fontId="1" fillId="0" borderId="71" xfId="0" applyNumberFormat="1" applyFont="1" applyFill="1" applyBorder="1" applyAlignment="1">
      <alignment horizontal="right"/>
    </xf>
    <xf numFmtId="3" fontId="1" fillId="0" borderId="72" xfId="0" applyNumberFormat="1" applyFont="1" applyFill="1" applyBorder="1" applyAlignment="1">
      <alignment horizontal="right"/>
    </xf>
    <xf numFmtId="3" fontId="1" fillId="5" borderId="62" xfId="0" applyNumberFormat="1" applyFont="1" applyFill="1" applyBorder="1"/>
    <xf numFmtId="0" fontId="1" fillId="0" borderId="64" xfId="0" applyFont="1" applyBorder="1"/>
    <xf numFmtId="0" fontId="22" fillId="0" borderId="63" xfId="0" applyFont="1" applyBorder="1"/>
    <xf numFmtId="1" fontId="1" fillId="0" borderId="64" xfId="0" applyNumberFormat="1" applyFont="1" applyBorder="1"/>
    <xf numFmtId="3" fontId="1" fillId="4" borderId="67" xfId="0" applyNumberFormat="1" applyFont="1" applyFill="1" applyBorder="1"/>
    <xf numFmtId="0" fontId="1" fillId="0" borderId="68" xfId="0" applyFont="1" applyBorder="1"/>
    <xf numFmtId="0" fontId="14" fillId="0" borderId="69" xfId="1" applyFont="1" applyBorder="1" applyAlignment="1">
      <alignment horizontal="center" vertical="center"/>
    </xf>
    <xf numFmtId="0" fontId="1" fillId="0" borderId="71" xfId="0" applyFont="1" applyBorder="1"/>
    <xf numFmtId="3" fontId="1" fillId="4" borderId="71" xfId="0" applyNumberFormat="1" applyFont="1" applyFill="1" applyBorder="1"/>
    <xf numFmtId="1" fontId="1" fillId="0" borderId="72" xfId="0" applyNumberFormat="1" applyFont="1" applyBorder="1"/>
    <xf numFmtId="3" fontId="0" fillId="0" borderId="66" xfId="0" applyNumberFormat="1" applyFont="1" applyFill="1" applyBorder="1" applyAlignment="1">
      <alignment horizontal="left" wrapText="1"/>
    </xf>
    <xf numFmtId="3" fontId="0" fillId="0" borderId="63" xfId="0" applyNumberFormat="1" applyFont="1" applyFill="1" applyBorder="1"/>
    <xf numFmtId="3" fontId="0" fillId="0" borderId="70" xfId="0" applyNumberFormat="1" applyFont="1" applyFill="1" applyBorder="1"/>
    <xf numFmtId="0" fontId="24" fillId="0" borderId="0" xfId="0" applyFont="1" applyAlignment="1">
      <alignment vertical="top"/>
    </xf>
    <xf numFmtId="3" fontId="24" fillId="4" borderId="0" xfId="1" applyNumberFormat="1" applyFont="1" applyFill="1" applyBorder="1" applyAlignment="1">
      <alignment vertical="top"/>
    </xf>
    <xf numFmtId="3" fontId="0" fillId="5" borderId="63" xfId="0" applyNumberFormat="1" applyFont="1" applyFill="1" applyBorder="1"/>
    <xf numFmtId="0" fontId="0" fillId="0" borderId="70" xfId="0" applyFont="1" applyFill="1" applyBorder="1"/>
    <xf numFmtId="3" fontId="0" fillId="4" borderId="66" xfId="0" applyNumberFormat="1" applyFont="1" applyFill="1" applyBorder="1"/>
    <xf numFmtId="0" fontId="25" fillId="0" borderId="0" xfId="0" applyFont="1"/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25" fillId="0" borderId="0" xfId="0" applyFont="1" applyAlignment="1">
      <alignment vertical="top" wrapText="1"/>
    </xf>
    <xf numFmtId="0" fontId="30" fillId="0" borderId="6" xfId="1" applyFont="1" applyBorder="1" applyAlignment="1">
      <alignment horizontal="left" vertical="center"/>
    </xf>
    <xf numFmtId="0" fontId="30" fillId="0" borderId="7" xfId="1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32" fillId="3" borderId="10" xfId="0" quotePrefix="1" applyNumberFormat="1" applyFont="1" applyFill="1" applyBorder="1" applyAlignment="1">
      <alignment horizontal="center" vertical="center"/>
    </xf>
    <xf numFmtId="0" fontId="32" fillId="3" borderId="49" xfId="0" quotePrefix="1" applyNumberFormat="1" applyFont="1" applyFill="1" applyBorder="1" applyAlignment="1">
      <alignment horizontal="center" vertical="center"/>
    </xf>
    <xf numFmtId="0" fontId="32" fillId="3" borderId="26" xfId="0" quotePrefix="1" applyNumberFormat="1" applyFont="1" applyFill="1" applyBorder="1" applyAlignment="1">
      <alignment horizontal="center" vertical="center"/>
    </xf>
    <xf numFmtId="0" fontId="25" fillId="0" borderId="0" xfId="0" applyNumberFormat="1" applyFont="1" applyAlignment="1">
      <alignment vertical="center"/>
    </xf>
    <xf numFmtId="3" fontId="26" fillId="4" borderId="13" xfId="0" applyNumberFormat="1" applyFont="1" applyFill="1" applyBorder="1"/>
    <xf numFmtId="3" fontId="18" fillId="5" borderId="14" xfId="0" applyNumberFormat="1" applyFont="1" applyFill="1" applyBorder="1" applyAlignment="1">
      <alignment horizontal="right" vertical="top"/>
    </xf>
    <xf numFmtId="3" fontId="18" fillId="5" borderId="15" xfId="0" applyNumberFormat="1" applyFont="1" applyFill="1" applyBorder="1" applyAlignment="1">
      <alignment vertical="top"/>
    </xf>
    <xf numFmtId="3" fontId="18" fillId="5" borderId="15" xfId="0" applyNumberFormat="1" applyFont="1" applyFill="1" applyBorder="1" applyAlignment="1">
      <alignment horizontal="left" vertical="top" wrapText="1"/>
    </xf>
    <xf numFmtId="0" fontId="25" fillId="0" borderId="0" xfId="0" applyFont="1" applyBorder="1"/>
    <xf numFmtId="3" fontId="18" fillId="4" borderId="16" xfId="0" applyNumberFormat="1" applyFont="1" applyFill="1" applyBorder="1" applyAlignment="1">
      <alignment horizontal="right" vertical="center"/>
    </xf>
    <xf numFmtId="3" fontId="18" fillId="4" borderId="17" xfId="0" applyNumberFormat="1" applyFont="1" applyFill="1" applyBorder="1" applyAlignment="1">
      <alignment vertical="center"/>
    </xf>
    <xf numFmtId="3" fontId="30" fillId="3" borderId="6" xfId="0" applyNumberFormat="1" applyFont="1" applyFill="1" applyBorder="1"/>
    <xf numFmtId="3" fontId="26" fillId="5" borderId="0" xfId="0" applyNumberFormat="1" applyFont="1" applyFill="1" applyBorder="1"/>
    <xf numFmtId="3" fontId="18" fillId="4" borderId="21" xfId="0" applyNumberFormat="1" applyFont="1" applyFill="1" applyBorder="1" applyAlignment="1">
      <alignment horizontal="right"/>
    </xf>
    <xf numFmtId="3" fontId="18" fillId="4" borderId="22" xfId="0" applyNumberFormat="1" applyFont="1" applyFill="1" applyBorder="1"/>
    <xf numFmtId="3" fontId="18" fillId="4" borderId="21" xfId="0" applyNumberFormat="1" applyFont="1" applyFill="1" applyBorder="1" applyAlignment="1">
      <alignment horizontal="right" vertical="top"/>
    </xf>
    <xf numFmtId="3" fontId="18" fillId="4" borderId="22" xfId="0" applyNumberFormat="1" applyFont="1" applyFill="1" applyBorder="1" applyAlignment="1">
      <alignment vertical="top" wrapText="1"/>
    </xf>
    <xf numFmtId="3" fontId="29" fillId="3" borderId="1" xfId="0" applyNumberFormat="1" applyFont="1" applyFill="1" applyBorder="1"/>
    <xf numFmtId="3" fontId="18" fillId="3" borderId="2" xfId="0" applyNumberFormat="1" applyFont="1" applyFill="1" applyBorder="1"/>
    <xf numFmtId="3" fontId="30" fillId="3" borderId="24" xfId="0" applyNumberFormat="1" applyFont="1" applyFill="1" applyBorder="1"/>
    <xf numFmtId="3" fontId="18" fillId="3" borderId="0" xfId="0" applyNumberFormat="1" applyFont="1" applyFill="1" applyBorder="1"/>
    <xf numFmtId="3" fontId="26" fillId="5" borderId="22" xfId="0" applyNumberFormat="1" applyFont="1" applyFill="1" applyBorder="1"/>
    <xf numFmtId="3" fontId="18" fillId="5" borderId="21" xfId="0" applyNumberFormat="1" applyFont="1" applyFill="1" applyBorder="1" applyAlignment="1">
      <alignment horizontal="right"/>
    </xf>
    <xf numFmtId="3" fontId="18" fillId="5" borderId="22" xfId="0" applyNumberFormat="1" applyFont="1" applyFill="1" applyBorder="1"/>
    <xf numFmtId="3" fontId="18" fillId="5" borderId="24" xfId="0" applyNumberFormat="1" applyFont="1" applyFill="1" applyBorder="1" applyAlignment="1">
      <alignment horizontal="right"/>
    </xf>
    <xf numFmtId="3" fontId="18" fillId="5" borderId="0" xfId="0" applyNumberFormat="1" applyFont="1" applyFill="1" applyBorder="1"/>
    <xf numFmtId="3" fontId="18" fillId="5" borderId="10" xfId="0" applyNumberFormat="1" applyFont="1" applyFill="1" applyBorder="1" applyAlignment="1">
      <alignment horizontal="right"/>
    </xf>
    <xf numFmtId="3" fontId="18" fillId="5" borderId="18" xfId="0" applyNumberFormat="1" applyFont="1" applyFill="1" applyBorder="1"/>
    <xf numFmtId="3" fontId="18" fillId="5" borderId="16" xfId="0" applyNumberFormat="1" applyFont="1" applyFill="1" applyBorder="1" applyAlignment="1">
      <alignment horizontal="right"/>
    </xf>
    <xf numFmtId="3" fontId="18" fillId="5" borderId="17" xfId="0" applyNumberFormat="1" applyFont="1" applyFill="1" applyBorder="1"/>
    <xf numFmtId="3" fontId="18" fillId="4" borderId="16" xfId="0" applyNumberFormat="1" applyFont="1" applyFill="1" applyBorder="1" applyAlignment="1">
      <alignment horizontal="right"/>
    </xf>
    <xf numFmtId="3" fontId="18" fillId="4" borderId="17" xfId="0" applyNumberFormat="1" applyFont="1" applyFill="1" applyBorder="1"/>
    <xf numFmtId="3" fontId="18" fillId="4" borderId="23" xfId="0" applyNumberFormat="1" applyFont="1" applyFill="1" applyBorder="1" applyAlignment="1">
      <alignment horizontal="right"/>
    </xf>
    <xf numFmtId="3" fontId="18" fillId="4" borderId="32" xfId="0" applyNumberFormat="1" applyFont="1" applyFill="1" applyBorder="1"/>
    <xf numFmtId="3" fontId="26" fillId="5" borderId="18" xfId="0" applyNumberFormat="1" applyFont="1" applyFill="1" applyBorder="1"/>
    <xf numFmtId="3" fontId="18" fillId="4" borderId="14" xfId="0" applyNumberFormat="1" applyFont="1" applyFill="1" applyBorder="1" applyAlignment="1">
      <alignment horizontal="right"/>
    </xf>
    <xf numFmtId="3" fontId="18" fillId="4" borderId="15" xfId="0" applyNumberFormat="1" applyFont="1" applyFill="1" applyBorder="1"/>
    <xf numFmtId="0" fontId="18" fillId="0" borderId="24" xfId="0" applyFont="1" applyBorder="1" applyAlignment="1">
      <alignment horizontal="right"/>
    </xf>
    <xf numFmtId="0" fontId="18" fillId="0" borderId="0" xfId="0" applyFont="1" applyBorder="1"/>
    <xf numFmtId="3" fontId="18" fillId="7" borderId="2" xfId="0" applyNumberFormat="1" applyFont="1" applyFill="1" applyBorder="1"/>
    <xf numFmtId="0" fontId="29" fillId="8" borderId="6" xfId="1" applyFont="1" applyFill="1" applyBorder="1" applyAlignment="1">
      <alignment horizontal="center" wrapText="1"/>
    </xf>
    <xf numFmtId="0" fontId="29" fillId="6" borderId="0" xfId="1" applyFont="1" applyFill="1" applyBorder="1" applyAlignment="1">
      <alignment horizontal="left" wrapText="1"/>
    </xf>
    <xf numFmtId="0" fontId="12" fillId="6" borderId="0" xfId="1" applyFont="1" applyFill="1" applyBorder="1" applyAlignment="1">
      <alignment wrapText="1"/>
    </xf>
    <xf numFmtId="0" fontId="25" fillId="6" borderId="0" xfId="1" applyFont="1" applyFill="1" applyBorder="1" applyAlignment="1">
      <alignment horizontal="left"/>
    </xf>
    <xf numFmtId="0" fontId="12" fillId="6" borderId="0" xfId="1" applyFont="1" applyFill="1" applyBorder="1" applyAlignment="1">
      <alignment horizontal="left"/>
    </xf>
    <xf numFmtId="0" fontId="12" fillId="6" borderId="0" xfId="1" applyFont="1" applyFill="1" applyBorder="1" applyAlignment="1">
      <alignment horizontal="center" wrapText="1"/>
    </xf>
    <xf numFmtId="3" fontId="30" fillId="4" borderId="0" xfId="1" applyNumberFormat="1" applyFont="1" applyFill="1" applyBorder="1"/>
    <xf numFmtId="0" fontId="29" fillId="6" borderId="0" xfId="1" applyFont="1" applyFill="1" applyBorder="1" applyAlignment="1">
      <alignment horizontal="center"/>
    </xf>
    <xf numFmtId="0" fontId="29" fillId="0" borderId="7" xfId="1" applyFont="1" applyBorder="1" applyAlignment="1">
      <alignment horizontal="left" vertical="center"/>
    </xf>
    <xf numFmtId="0" fontId="32" fillId="3" borderId="10" xfId="0" quotePrefix="1" applyNumberFormat="1" applyFont="1" applyFill="1" applyBorder="1" applyAlignment="1">
      <alignment horizontal="center"/>
    </xf>
    <xf numFmtId="0" fontId="32" fillId="3" borderId="10" xfId="0" quotePrefix="1" applyNumberFormat="1" applyFont="1" applyFill="1" applyBorder="1" applyAlignment="1" applyProtection="1">
      <alignment horizontal="center"/>
      <protection locked="0"/>
    </xf>
    <xf numFmtId="3" fontId="18" fillId="5" borderId="14" xfId="0" applyNumberFormat="1" applyFont="1" applyFill="1" applyBorder="1" applyAlignment="1">
      <alignment horizontal="right"/>
    </xf>
    <xf numFmtId="3" fontId="18" fillId="5" borderId="15" xfId="0" applyNumberFormat="1" applyFont="1" applyFill="1" applyBorder="1"/>
    <xf numFmtId="3" fontId="29" fillId="3" borderId="19" xfId="0" applyNumberFormat="1" applyFont="1" applyFill="1" applyBorder="1"/>
    <xf numFmtId="3" fontId="26" fillId="4" borderId="18" xfId="0" applyNumberFormat="1" applyFont="1" applyFill="1" applyBorder="1"/>
    <xf numFmtId="3" fontId="29" fillId="9" borderId="19" xfId="1" applyNumberFormat="1" applyFont="1" applyFill="1" applyBorder="1"/>
    <xf numFmtId="3" fontId="29" fillId="9" borderId="28" xfId="1" applyNumberFormat="1" applyFont="1" applyFill="1" applyBorder="1"/>
    <xf numFmtId="3" fontId="29" fillId="9" borderId="31" xfId="1" applyNumberFormat="1" applyFont="1" applyFill="1" applyBorder="1"/>
    <xf numFmtId="3" fontId="29" fillId="9" borderId="20" xfId="1" applyNumberFormat="1" applyFont="1" applyFill="1" applyBorder="1"/>
    <xf numFmtId="0" fontId="29" fillId="0" borderId="6" xfId="1" applyFont="1" applyBorder="1" applyAlignment="1">
      <alignment horizontal="left" vertical="center"/>
    </xf>
    <xf numFmtId="3" fontId="18" fillId="4" borderId="1" xfId="0" applyNumberFormat="1" applyFont="1" applyFill="1" applyBorder="1" applyAlignment="1"/>
    <xf numFmtId="3" fontId="18" fillId="4" borderId="24" xfId="0" applyNumberFormat="1" applyFont="1" applyFill="1" applyBorder="1" applyAlignment="1"/>
    <xf numFmtId="3" fontId="18" fillId="5" borderId="24" xfId="0" applyNumberFormat="1" applyFont="1" applyFill="1" applyBorder="1" applyAlignment="1"/>
    <xf numFmtId="3" fontId="18" fillId="4" borderId="33" xfId="0" applyNumberFormat="1" applyFont="1" applyFill="1" applyBorder="1"/>
    <xf numFmtId="3" fontId="18" fillId="4" borderId="40" xfId="0" applyNumberFormat="1" applyFont="1" applyFill="1" applyBorder="1"/>
    <xf numFmtId="3" fontId="18" fillId="4" borderId="50" xfId="0" applyNumberFormat="1" applyFont="1" applyFill="1" applyBorder="1"/>
    <xf numFmtId="3" fontId="18" fillId="4" borderId="45" xfId="0" applyNumberFormat="1" applyFont="1" applyFill="1" applyBorder="1"/>
    <xf numFmtId="3" fontId="18" fillId="5" borderId="34" xfId="0" applyNumberFormat="1" applyFont="1" applyFill="1" applyBorder="1"/>
    <xf numFmtId="3" fontId="18" fillId="5" borderId="41" xfId="0" applyNumberFormat="1" applyFont="1" applyFill="1" applyBorder="1"/>
    <xf numFmtId="3" fontId="18" fillId="5" borderId="51" xfId="0" applyNumberFormat="1" applyFont="1" applyFill="1" applyBorder="1"/>
    <xf numFmtId="3" fontId="18" fillId="5" borderId="46" xfId="0" applyNumberFormat="1" applyFont="1" applyFill="1" applyBorder="1"/>
    <xf numFmtId="3" fontId="18" fillId="5" borderId="34" xfId="0" applyNumberFormat="1" applyFont="1" applyFill="1" applyBorder="1" applyAlignment="1">
      <alignment vertical="center"/>
    </xf>
    <xf numFmtId="3" fontId="18" fillId="5" borderId="41" xfId="0" applyNumberFormat="1" applyFont="1" applyFill="1" applyBorder="1" applyAlignment="1">
      <alignment vertical="center"/>
    </xf>
    <xf numFmtId="3" fontId="18" fillId="4" borderId="35" xfId="0" applyNumberFormat="1" applyFont="1" applyFill="1" applyBorder="1"/>
    <xf numFmtId="3" fontId="18" fillId="4" borderId="42" xfId="0" applyNumberFormat="1" applyFont="1" applyFill="1" applyBorder="1"/>
    <xf numFmtId="3" fontId="18" fillId="4" borderId="52" xfId="0" applyNumberFormat="1" applyFont="1" applyFill="1" applyBorder="1"/>
    <xf numFmtId="3" fontId="18" fillId="4" borderId="47" xfId="0" applyNumberFormat="1" applyFont="1" applyFill="1" applyBorder="1"/>
    <xf numFmtId="3" fontId="18" fillId="3" borderId="36" xfId="0" applyNumberFormat="1" applyFont="1" applyFill="1" applyBorder="1"/>
    <xf numFmtId="3" fontId="18" fillId="3" borderId="27" xfId="0" applyNumberFormat="1" applyFont="1" applyFill="1" applyBorder="1"/>
    <xf numFmtId="3" fontId="18" fillId="3" borderId="3" xfId="0" applyNumberFormat="1" applyFont="1" applyFill="1" applyBorder="1"/>
    <xf numFmtId="3" fontId="18" fillId="3" borderId="29" xfId="0" applyNumberFormat="1" applyFont="1" applyFill="1" applyBorder="1"/>
    <xf numFmtId="3" fontId="18" fillId="5" borderId="38" xfId="0" applyNumberFormat="1" applyFont="1" applyFill="1" applyBorder="1"/>
    <xf numFmtId="3" fontId="18" fillId="5" borderId="30" xfId="0" applyNumberFormat="1" applyFont="1" applyFill="1" applyBorder="1"/>
    <xf numFmtId="3" fontId="18" fillId="5" borderId="25" xfId="0" applyNumberFormat="1" applyFont="1" applyFill="1" applyBorder="1"/>
    <xf numFmtId="3" fontId="18" fillId="4" borderId="38" xfId="0" applyNumberFormat="1" applyFont="1" applyFill="1" applyBorder="1"/>
    <xf numFmtId="3" fontId="18" fillId="4" borderId="0" xfId="0" applyNumberFormat="1" applyFont="1" applyFill="1" applyBorder="1"/>
    <xf numFmtId="3" fontId="18" fillId="4" borderId="30" xfId="0" applyNumberFormat="1" applyFont="1" applyFill="1" applyBorder="1"/>
    <xf numFmtId="4" fontId="18" fillId="4" borderId="25" xfId="0" applyNumberFormat="1" applyFont="1" applyFill="1" applyBorder="1"/>
    <xf numFmtId="3" fontId="18" fillId="4" borderId="25" xfId="0" applyNumberFormat="1" applyFont="1" applyFill="1" applyBorder="1"/>
    <xf numFmtId="3" fontId="18" fillId="3" borderId="38" xfId="0" applyNumberFormat="1" applyFont="1" applyFill="1" applyBorder="1"/>
    <xf numFmtId="3" fontId="18" fillId="3" borderId="30" xfId="0" applyNumberFormat="1" applyFont="1" applyFill="1" applyBorder="1"/>
    <xf numFmtId="3" fontId="18" fillId="3" borderId="25" xfId="0" applyNumberFormat="1" applyFont="1" applyFill="1" applyBorder="1"/>
    <xf numFmtId="3" fontId="18" fillId="7" borderId="36" xfId="0" applyNumberFormat="1" applyFont="1" applyFill="1" applyBorder="1"/>
    <xf numFmtId="3" fontId="18" fillId="7" borderId="27" xfId="0" applyNumberFormat="1" applyFont="1" applyFill="1" applyBorder="1"/>
    <xf numFmtId="3" fontId="18" fillId="7" borderId="3" xfId="0" applyNumberFormat="1" applyFont="1" applyFill="1" applyBorder="1"/>
    <xf numFmtId="168" fontId="18" fillId="3" borderId="37" xfId="0" applyNumberFormat="1" applyFont="1" applyFill="1" applyBorder="1"/>
    <xf numFmtId="166" fontId="18" fillId="5" borderId="25" xfId="0" applyNumberFormat="1" applyFont="1" applyFill="1" applyBorder="1"/>
    <xf numFmtId="3" fontId="18" fillId="4" borderId="36" xfId="0" applyNumberFormat="1" applyFont="1" applyFill="1" applyBorder="1"/>
    <xf numFmtId="3" fontId="18" fillId="4" borderId="2" xfId="0" applyNumberFormat="1" applyFont="1" applyFill="1" applyBorder="1"/>
    <xf numFmtId="3" fontId="18" fillId="4" borderId="27" xfId="0" applyNumberFormat="1" applyFont="1" applyFill="1" applyBorder="1"/>
    <xf numFmtId="3" fontId="18" fillId="4" borderId="3" xfId="0" applyNumberFormat="1" applyFont="1" applyFill="1" applyBorder="1"/>
    <xf numFmtId="3" fontId="18" fillId="5" borderId="39" xfId="0" applyNumberFormat="1" applyFont="1" applyFill="1" applyBorder="1"/>
    <xf numFmtId="3" fontId="18" fillId="5" borderId="43" xfId="0" applyNumberFormat="1" applyFont="1" applyFill="1" applyBorder="1"/>
    <xf numFmtId="3" fontId="18" fillId="5" borderId="53" xfId="0" applyNumberFormat="1" applyFont="1" applyFill="1" applyBorder="1"/>
    <xf numFmtId="3" fontId="18" fillId="5" borderId="48" xfId="0" applyNumberFormat="1" applyFont="1" applyFill="1" applyBorder="1"/>
    <xf numFmtId="3" fontId="18" fillId="5" borderId="52" xfId="0" applyNumberFormat="1" applyFont="1" applyFill="1" applyBorder="1"/>
    <xf numFmtId="3" fontId="18" fillId="5" borderId="47" xfId="0" applyNumberFormat="1" applyFont="1" applyFill="1" applyBorder="1"/>
    <xf numFmtId="3" fontId="18" fillId="4" borderId="37" xfId="0" applyNumberFormat="1" applyFont="1" applyFill="1" applyBorder="1"/>
    <xf numFmtId="3" fontId="18" fillId="4" borderId="7" xfId="0" applyNumberFormat="1" applyFont="1" applyFill="1" applyBorder="1"/>
    <xf numFmtId="3" fontId="18" fillId="4" borderId="29" xfId="0" applyNumberFormat="1" applyFont="1" applyFill="1" applyBorder="1"/>
    <xf numFmtId="3" fontId="18" fillId="4" borderId="26" xfId="0" applyNumberFormat="1" applyFont="1" applyFill="1" applyBorder="1"/>
    <xf numFmtId="169" fontId="18" fillId="3" borderId="37" xfId="0" applyNumberFormat="1" applyFont="1" applyFill="1" applyBorder="1"/>
    <xf numFmtId="0" fontId="18" fillId="0" borderId="0" xfId="0" applyFont="1"/>
    <xf numFmtId="0" fontId="18" fillId="3" borderId="10" xfId="0" quotePrefix="1" applyNumberFormat="1" applyFont="1" applyFill="1" applyBorder="1" applyAlignment="1">
      <alignment horizontal="center"/>
    </xf>
    <xf numFmtId="0" fontId="18" fillId="3" borderId="11" xfId="0" quotePrefix="1" applyNumberFormat="1" applyFont="1" applyFill="1" applyBorder="1" applyAlignment="1">
      <alignment horizontal="center"/>
    </xf>
    <xf numFmtId="3" fontId="18" fillId="4" borderId="34" xfId="0" applyNumberFormat="1" applyFont="1" applyFill="1" applyBorder="1"/>
    <xf numFmtId="3" fontId="18" fillId="4" borderId="41" xfId="0" applyNumberFormat="1" applyFont="1" applyFill="1" applyBorder="1"/>
    <xf numFmtId="3" fontId="18" fillId="4" borderId="46" xfId="0" applyNumberFormat="1" applyFont="1" applyFill="1" applyBorder="1"/>
    <xf numFmtId="3" fontId="18" fillId="4" borderId="46" xfId="0" applyNumberFormat="1" applyFont="1" applyFill="1" applyBorder="1" applyAlignment="1"/>
    <xf numFmtId="3" fontId="18" fillId="3" borderId="31" xfId="0" applyNumberFormat="1" applyFont="1" applyFill="1" applyBorder="1"/>
    <xf numFmtId="3" fontId="18" fillId="3" borderId="28" xfId="0" applyNumberFormat="1" applyFont="1" applyFill="1" applyBorder="1"/>
    <xf numFmtId="3" fontId="18" fillId="3" borderId="20" xfId="0" applyNumberFormat="1" applyFont="1" applyFill="1" applyBorder="1"/>
    <xf numFmtId="3" fontId="18" fillId="4" borderId="39" xfId="0" applyNumberFormat="1" applyFont="1" applyFill="1" applyBorder="1"/>
    <xf numFmtId="3" fontId="18" fillId="4" borderId="43" xfId="0" applyNumberFormat="1" applyFont="1" applyFill="1" applyBorder="1"/>
    <xf numFmtId="3" fontId="18" fillId="4" borderId="48" xfId="0" applyNumberFormat="1" applyFont="1" applyFill="1" applyBorder="1"/>
    <xf numFmtId="0" fontId="3" fillId="0" borderId="2" xfId="1" applyFont="1" applyBorder="1" applyAlignment="1">
      <alignment horizontal="center" vertical="center"/>
    </xf>
    <xf numFmtId="0" fontId="3" fillId="0" borderId="38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3" fontId="18" fillId="4" borderId="0" xfId="0" applyNumberFormat="1" applyFont="1" applyFill="1" applyBorder="1" applyAlignment="1">
      <alignment horizontal="center" vertical="center"/>
    </xf>
    <xf numFmtId="3" fontId="18" fillId="5" borderId="0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3" fontId="25" fillId="0" borderId="0" xfId="0" applyNumberFormat="1" applyFont="1" applyAlignment="1">
      <alignment vertical="center"/>
    </xf>
    <xf numFmtId="3" fontId="25" fillId="4" borderId="1" xfId="0" applyNumberFormat="1" applyFont="1" applyFill="1" applyBorder="1" applyAlignment="1">
      <alignment horizontal="center"/>
    </xf>
    <xf numFmtId="3" fontId="25" fillId="4" borderId="24" xfId="0" applyNumberFormat="1" applyFont="1" applyFill="1" applyBorder="1" applyAlignment="1">
      <alignment horizontal="center"/>
    </xf>
    <xf numFmtId="3" fontId="25" fillId="5" borderId="24" xfId="0" applyNumberFormat="1" applyFont="1" applyFill="1" applyBorder="1" applyAlignment="1">
      <alignment horizontal="center"/>
    </xf>
    <xf numFmtId="0" fontId="10" fillId="0" borderId="24" xfId="1" applyFont="1" applyBorder="1" applyAlignment="1">
      <alignment horizontal="center" vertical="top" wrapText="1"/>
    </xf>
    <xf numFmtId="3" fontId="25" fillId="4" borderId="24" xfId="0" quotePrefix="1" applyNumberFormat="1" applyFont="1" applyFill="1" applyBorder="1" applyAlignment="1">
      <alignment horizontal="center"/>
    </xf>
    <xf numFmtId="0" fontId="10" fillId="0" borderId="9" xfId="1" applyFont="1" applyBorder="1" applyAlignment="1">
      <alignment horizontal="center"/>
    </xf>
    <xf numFmtId="0" fontId="10" fillId="0" borderId="6" xfId="1" applyFont="1" applyBorder="1" applyAlignment="1">
      <alignment horizontal="center" vertical="top" wrapText="1"/>
    </xf>
    <xf numFmtId="0" fontId="25" fillId="0" borderId="6" xfId="1" applyFont="1" applyBorder="1" applyAlignment="1">
      <alignment horizontal="center" vertical="center"/>
    </xf>
    <xf numFmtId="0" fontId="10" fillId="0" borderId="59" xfId="1" applyFont="1" applyBorder="1" applyAlignment="1">
      <alignment horizontal="left"/>
    </xf>
    <xf numFmtId="0" fontId="10" fillId="0" borderId="61" xfId="1" applyFont="1" applyBorder="1" applyAlignment="1">
      <alignment horizontal="left"/>
    </xf>
    <xf numFmtId="3" fontId="25" fillId="5" borderId="61" xfId="0" applyNumberFormat="1" applyFont="1" applyFill="1" applyBorder="1" applyAlignment="1">
      <alignment horizontal="left"/>
    </xf>
    <xf numFmtId="3" fontId="25" fillId="4" borderId="61" xfId="0" applyNumberFormat="1" applyFont="1" applyFill="1" applyBorder="1" applyAlignment="1">
      <alignment horizontal="left"/>
    </xf>
    <xf numFmtId="3" fontId="25" fillId="5" borderId="60" xfId="0" applyNumberFormat="1" applyFont="1" applyFill="1" applyBorder="1" applyAlignment="1">
      <alignment horizontal="left"/>
    </xf>
    <xf numFmtId="0" fontId="22" fillId="0" borderId="70" xfId="0" applyFont="1" applyBorder="1"/>
    <xf numFmtId="3" fontId="1" fillId="5" borderId="71" xfId="0" applyNumberFormat="1" applyFont="1" applyFill="1" applyBorder="1"/>
    <xf numFmtId="3" fontId="8" fillId="9" borderId="6" xfId="1" applyNumberFormat="1" applyFont="1" applyFill="1" applyBorder="1"/>
    <xf numFmtId="3" fontId="5" fillId="9" borderId="7" xfId="1" applyNumberFormat="1" applyFont="1" applyFill="1" applyBorder="1"/>
    <xf numFmtId="3" fontId="5" fillId="9" borderId="37" xfId="1" applyNumberFormat="1" applyFont="1" applyFill="1" applyBorder="1"/>
    <xf numFmtId="3" fontId="5" fillId="9" borderId="60" xfId="1" applyNumberFormat="1" applyFont="1" applyFill="1" applyBorder="1"/>
    <xf numFmtId="0" fontId="10" fillId="0" borderId="55" xfId="1" applyFont="1" applyBorder="1" applyAlignment="1">
      <alignment horizontal="center"/>
    </xf>
    <xf numFmtId="0" fontId="10" fillId="0" borderId="75" xfId="1" applyFont="1" applyBorder="1" applyAlignment="1">
      <alignment horizontal="center"/>
    </xf>
    <xf numFmtId="0" fontId="10" fillId="0" borderId="31" xfId="1" applyFont="1" applyBorder="1" applyAlignment="1">
      <alignment horizontal="center"/>
    </xf>
    <xf numFmtId="0" fontId="10" fillId="0" borderId="36" xfId="1" applyFont="1" applyBorder="1" applyAlignment="1">
      <alignment horizontal="center" vertical="top" wrapText="1"/>
    </xf>
    <xf numFmtId="3" fontId="18" fillId="3" borderId="7" xfId="0" applyNumberFormat="1" applyFont="1" applyFill="1" applyBorder="1" applyAlignment="1">
      <alignment horizontal="right"/>
    </xf>
    <xf numFmtId="3" fontId="18" fillId="4" borderId="38" xfId="0" applyNumberFormat="1" applyFont="1" applyFill="1" applyBorder="1" applyAlignment="1">
      <alignment vertical="top"/>
    </xf>
    <xf numFmtId="3" fontId="18" fillId="4" borderId="0" xfId="0" applyNumberFormat="1" applyFont="1" applyFill="1" applyBorder="1" applyAlignment="1">
      <alignment vertical="top"/>
    </xf>
    <xf numFmtId="3" fontId="18" fillId="4" borderId="30" xfId="0" applyNumberFormat="1" applyFont="1" applyFill="1" applyBorder="1" applyAlignment="1">
      <alignment vertical="top"/>
    </xf>
    <xf numFmtId="3" fontId="18" fillId="4" borderId="25" xfId="0" applyNumberFormat="1" applyFont="1" applyFill="1" applyBorder="1" applyAlignment="1">
      <alignment vertical="top"/>
    </xf>
    <xf numFmtId="0" fontId="18" fillId="0" borderId="38" xfId="0" applyFont="1" applyBorder="1" applyAlignment="1">
      <alignment vertical="top"/>
    </xf>
    <xf numFmtId="3" fontId="18" fillId="3" borderId="0" xfId="0" applyNumberFormat="1" applyFont="1" applyFill="1" applyBorder="1" applyAlignment="1">
      <alignment horizontal="right"/>
    </xf>
    <xf numFmtId="3" fontId="26" fillId="3" borderId="2" xfId="0" applyNumberFormat="1" applyFont="1" applyFill="1" applyBorder="1" applyAlignment="1">
      <alignment horizontal="right"/>
    </xf>
    <xf numFmtId="3" fontId="26" fillId="3" borderId="28" xfId="0" applyNumberFormat="1" applyFont="1" applyFill="1" applyBorder="1" applyAlignment="1">
      <alignment horizontal="right"/>
    </xf>
    <xf numFmtId="3" fontId="29" fillId="9" borderId="28" xfId="1" applyNumberFormat="1" applyFont="1" applyFill="1" applyBorder="1" applyAlignment="1">
      <alignment horizontal="right"/>
    </xf>
    <xf numFmtId="3" fontId="29" fillId="9" borderId="36" xfId="1" applyNumberFormat="1" applyFont="1" applyFill="1" applyBorder="1"/>
    <xf numFmtId="3" fontId="29" fillId="9" borderId="2" xfId="1" applyNumberFormat="1" applyFont="1" applyFill="1" applyBorder="1"/>
    <xf numFmtId="3" fontId="29" fillId="9" borderId="27" xfId="1" applyNumberFormat="1" applyFont="1" applyFill="1" applyBorder="1"/>
    <xf numFmtId="3" fontId="29" fillId="9" borderId="3" xfId="1" applyNumberFormat="1" applyFont="1" applyFill="1" applyBorder="1"/>
    <xf numFmtId="3" fontId="12" fillId="9" borderId="37" xfId="1" applyNumberFormat="1" applyFont="1" applyFill="1" applyBorder="1"/>
    <xf numFmtId="3" fontId="12" fillId="9" borderId="7" xfId="1" applyNumberFormat="1" applyFont="1" applyFill="1" applyBorder="1"/>
    <xf numFmtId="3" fontId="12" fillId="9" borderId="29" xfId="1" applyNumberFormat="1" applyFont="1" applyFill="1" applyBorder="1"/>
    <xf numFmtId="3" fontId="12" fillId="9" borderId="26" xfId="1" applyNumberFormat="1" applyFont="1" applyFill="1" applyBorder="1"/>
    <xf numFmtId="3" fontId="18" fillId="3" borderId="19" xfId="0" applyNumberFormat="1" applyFont="1" applyFill="1" applyBorder="1"/>
    <xf numFmtId="3" fontId="18" fillId="3" borderId="31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3" fontId="26" fillId="4" borderId="13" xfId="0" applyNumberFormat="1" applyFont="1" applyFill="1" applyBorder="1" applyAlignment="1">
      <alignment wrapText="1"/>
    </xf>
    <xf numFmtId="3" fontId="26" fillId="4" borderId="12" xfId="0" applyNumberFormat="1" applyFont="1" applyFill="1" applyBorder="1" applyAlignment="1">
      <alignment horizontal="left"/>
    </xf>
    <xf numFmtId="3" fontId="26" fillId="5" borderId="24" xfId="0" applyNumberFormat="1" applyFont="1" applyFill="1" applyBorder="1" applyAlignment="1">
      <alignment horizontal="left"/>
    </xf>
    <xf numFmtId="3" fontId="26" fillId="5" borderId="21" xfId="0" applyNumberFormat="1" applyFont="1" applyFill="1" applyBorder="1" applyAlignment="1">
      <alignment horizontal="left"/>
    </xf>
    <xf numFmtId="3" fontId="26" fillId="5" borderId="10" xfId="0" applyNumberFormat="1" applyFont="1" applyFill="1" applyBorder="1" applyAlignment="1">
      <alignment horizontal="left"/>
    </xf>
    <xf numFmtId="3" fontId="26" fillId="4" borderId="10" xfId="0" applyNumberFormat="1" applyFont="1" applyFill="1" applyBorder="1" applyAlignment="1">
      <alignment horizontal="left"/>
    </xf>
    <xf numFmtId="3" fontId="26" fillId="4" borderId="14" xfId="0" applyNumberFormat="1" applyFont="1" applyFill="1" applyBorder="1" applyAlignment="1">
      <alignment horizontal="left"/>
    </xf>
    <xf numFmtId="3" fontId="26" fillId="3" borderId="3" xfId="0" applyNumberFormat="1" applyFont="1" applyFill="1" applyBorder="1" applyAlignment="1">
      <alignment horizontal="right"/>
    </xf>
    <xf numFmtId="3" fontId="18" fillId="3" borderId="24" xfId="0" applyNumberFormat="1" applyFont="1" applyFill="1" applyBorder="1"/>
    <xf numFmtId="3" fontId="18" fillId="3" borderId="25" xfId="0" applyNumberFormat="1" applyFont="1" applyFill="1" applyBorder="1" applyAlignment="1">
      <alignment horizontal="right"/>
    </xf>
    <xf numFmtId="3" fontId="26" fillId="4" borderId="24" xfId="0" applyNumberFormat="1" applyFont="1" applyFill="1" applyBorder="1" applyAlignment="1">
      <alignment horizontal="left"/>
    </xf>
    <xf numFmtId="3" fontId="26" fillId="4" borderId="0" xfId="0" applyNumberFormat="1" applyFont="1" applyFill="1" applyBorder="1"/>
    <xf numFmtId="3" fontId="30" fillId="4" borderId="15" xfId="0" applyNumberFormat="1" applyFont="1" applyFill="1" applyBorder="1"/>
    <xf numFmtId="0" fontId="25" fillId="0" borderId="0" xfId="0" applyFont="1" applyAlignment="1">
      <alignment horizontal="center"/>
    </xf>
    <xf numFmtId="3" fontId="14" fillId="4" borderId="12" xfId="0" applyNumberFormat="1" applyFont="1" applyFill="1" applyBorder="1" applyAlignment="1">
      <alignment horizontal="left"/>
    </xf>
    <xf numFmtId="3" fontId="14" fillId="5" borderId="24" xfId="0" applyNumberFormat="1" applyFont="1" applyFill="1" applyBorder="1" applyAlignment="1">
      <alignment horizontal="left"/>
    </xf>
    <xf numFmtId="3" fontId="0" fillId="5" borderId="15" xfId="0" applyNumberFormat="1" applyFont="1" applyFill="1" applyBorder="1"/>
    <xf numFmtId="3" fontId="0" fillId="3" borderId="7" xfId="0" applyNumberFormat="1" applyFont="1" applyFill="1" applyBorder="1" applyAlignment="1">
      <alignment horizontal="right"/>
    </xf>
    <xf numFmtId="3" fontId="0" fillId="4" borderId="22" xfId="0" applyNumberFormat="1" applyFont="1" applyFill="1" applyBorder="1"/>
    <xf numFmtId="3" fontId="14" fillId="3" borderId="2" xfId="0" applyNumberFormat="1" applyFont="1" applyFill="1" applyBorder="1" applyAlignment="1">
      <alignment horizontal="right"/>
    </xf>
    <xf numFmtId="3" fontId="0" fillId="3" borderId="0" xfId="0" applyNumberFormat="1" applyFont="1" applyFill="1" applyBorder="1" applyAlignment="1">
      <alignment horizontal="right"/>
    </xf>
    <xf numFmtId="0" fontId="1" fillId="8" borderId="7" xfId="1" applyFont="1" applyFill="1" applyBorder="1" applyAlignment="1">
      <alignment horizontal="right" wrapText="1"/>
    </xf>
    <xf numFmtId="3" fontId="0" fillId="5" borderId="34" xfId="0" applyNumberFormat="1" applyFont="1" applyFill="1" applyBorder="1"/>
    <xf numFmtId="3" fontId="0" fillId="5" borderId="41" xfId="0" applyNumberFormat="1" applyFont="1" applyFill="1" applyBorder="1"/>
    <xf numFmtId="3" fontId="0" fillId="5" borderId="58" xfId="0" applyNumberFormat="1" applyFont="1" applyFill="1" applyBorder="1"/>
    <xf numFmtId="3" fontId="14" fillId="3" borderId="36" xfId="0" applyNumberFormat="1" applyFont="1" applyFill="1" applyBorder="1"/>
    <xf numFmtId="3" fontId="14" fillId="3" borderId="2" xfId="0" applyNumberFormat="1" applyFont="1" applyFill="1" applyBorder="1"/>
    <xf numFmtId="3" fontId="14" fillId="3" borderId="59" xfId="0" applyNumberFormat="1" applyFont="1" applyFill="1" applyBorder="1"/>
    <xf numFmtId="3" fontId="0" fillId="3" borderId="37" xfId="0" applyNumberFormat="1" applyFont="1" applyFill="1" applyBorder="1"/>
    <xf numFmtId="3" fontId="0" fillId="3" borderId="7" xfId="0" applyNumberFormat="1" applyFont="1" applyFill="1" applyBorder="1"/>
    <xf numFmtId="3" fontId="0" fillId="3" borderId="60" xfId="0" applyNumberFormat="1" applyFont="1" applyFill="1" applyBorder="1"/>
    <xf numFmtId="3" fontId="0" fillId="5" borderId="38" xfId="0" applyNumberFormat="1" applyFont="1" applyFill="1" applyBorder="1"/>
    <xf numFmtId="3" fontId="0" fillId="5" borderId="0" xfId="0" applyNumberFormat="1" applyFont="1" applyFill="1" applyBorder="1"/>
    <xf numFmtId="3" fontId="0" fillId="5" borderId="61" xfId="0" applyNumberFormat="1" applyFont="1" applyFill="1" applyBorder="1"/>
    <xf numFmtId="3" fontId="0" fillId="4" borderId="38" xfId="0" applyNumberFormat="1" applyFont="1" applyFill="1" applyBorder="1"/>
    <xf numFmtId="3" fontId="0" fillId="4" borderId="0" xfId="0" applyNumberFormat="1" applyFont="1" applyFill="1" applyBorder="1"/>
    <xf numFmtId="3" fontId="0" fillId="4" borderId="61" xfId="0" applyNumberFormat="1" applyFont="1" applyFill="1" applyBorder="1"/>
    <xf numFmtId="3" fontId="0" fillId="3" borderId="36" xfId="0" applyNumberFormat="1" applyFont="1" applyFill="1" applyBorder="1"/>
    <xf numFmtId="3" fontId="0" fillId="3" borderId="38" xfId="0" applyNumberFormat="1" applyFont="1" applyFill="1" applyBorder="1"/>
    <xf numFmtId="3" fontId="0" fillId="3" borderId="0" xfId="0" applyNumberFormat="1" applyFont="1" applyFill="1" applyBorder="1"/>
    <xf numFmtId="3" fontId="0" fillId="3" borderId="61" xfId="0" applyNumberFormat="1" applyFont="1" applyFill="1" applyBorder="1"/>
    <xf numFmtId="3" fontId="14" fillId="9" borderId="36" xfId="1" applyNumberFormat="1" applyFont="1" applyFill="1" applyBorder="1"/>
    <xf numFmtId="3" fontId="14" fillId="9" borderId="2" xfId="1" applyNumberFormat="1" applyFont="1" applyFill="1" applyBorder="1"/>
    <xf numFmtId="3" fontId="14" fillId="9" borderId="73" xfId="1" applyNumberFormat="1" applyFont="1" applyFill="1" applyBorder="1"/>
    <xf numFmtId="3" fontId="0" fillId="9" borderId="37" xfId="1" applyNumberFormat="1" applyFont="1" applyFill="1" applyBorder="1"/>
    <xf numFmtId="3" fontId="0" fillId="9" borderId="7" xfId="1" applyNumberFormat="1" applyFont="1" applyFill="1" applyBorder="1"/>
    <xf numFmtId="3" fontId="0" fillId="9" borderId="74" xfId="1" applyNumberFormat="1" applyFont="1" applyFill="1" applyBorder="1"/>
    <xf numFmtId="3" fontId="0" fillId="5" borderId="14" xfId="0" applyNumberFormat="1" applyFont="1" applyFill="1" applyBorder="1" applyAlignment="1">
      <alignment horizontal="right"/>
    </xf>
    <xf numFmtId="3" fontId="0" fillId="4" borderId="14" xfId="0" applyNumberFormat="1" applyFont="1" applyFill="1" applyBorder="1" applyAlignment="1">
      <alignment horizontal="right"/>
    </xf>
    <xf numFmtId="0" fontId="0" fillId="0" borderId="0" xfId="0" applyFont="1" applyFill="1" applyBorder="1"/>
    <xf numFmtId="3" fontId="0" fillId="4" borderId="33" xfId="0" applyNumberFormat="1" applyFont="1" applyFill="1" applyBorder="1"/>
    <xf numFmtId="3" fontId="0" fillId="4" borderId="40" xfId="0" applyNumberFormat="1" applyFont="1" applyFill="1" applyBorder="1"/>
    <xf numFmtId="0" fontId="0" fillId="0" borderId="59" xfId="0" applyFont="1" applyBorder="1"/>
    <xf numFmtId="0" fontId="0" fillId="0" borderId="61" xfId="0" applyFont="1" applyBorder="1"/>
    <xf numFmtId="1" fontId="0" fillId="0" borderId="61" xfId="0" applyNumberFormat="1" applyFont="1" applyBorder="1"/>
    <xf numFmtId="3" fontId="0" fillId="4" borderId="34" xfId="0" applyNumberFormat="1" applyFont="1" applyFill="1" applyBorder="1"/>
    <xf numFmtId="3" fontId="0" fillId="4" borderId="41" xfId="0" applyNumberFormat="1" applyFont="1" applyFill="1" applyBorder="1"/>
    <xf numFmtId="0" fontId="10" fillId="0" borderId="4" xfId="1" applyFont="1" applyBorder="1" applyAlignment="1">
      <alignment horizontal="center" vertical="top" wrapText="1"/>
    </xf>
    <xf numFmtId="0" fontId="10" fillId="0" borderId="5" xfId="1" applyFont="1" applyBorder="1" applyAlignment="1">
      <alignment horizontal="center" vertical="top" wrapText="1"/>
    </xf>
    <xf numFmtId="0" fontId="10" fillId="0" borderId="8" xfId="1" applyFont="1" applyBorder="1" applyAlignment="1">
      <alignment horizontal="center"/>
    </xf>
    <xf numFmtId="0" fontId="0" fillId="3" borderId="10" xfId="0" quotePrefix="1" applyNumberFormat="1" applyFont="1" applyFill="1" applyBorder="1" applyAlignment="1">
      <alignment horizontal="center"/>
    </xf>
    <xf numFmtId="0" fontId="0" fillId="3" borderId="56" xfId="0" quotePrefix="1" applyNumberFormat="1" applyFont="1" applyFill="1" applyBorder="1" applyAlignment="1">
      <alignment horizontal="center"/>
    </xf>
    <xf numFmtId="0" fontId="0" fillId="3" borderId="55" xfId="0" quotePrefix="1" applyNumberFormat="1" applyFont="1" applyFill="1" applyBorder="1" applyAlignment="1">
      <alignment horizontal="center"/>
    </xf>
    <xf numFmtId="0" fontId="0" fillId="3" borderId="10" xfId="0" quotePrefix="1" applyNumberFormat="1" applyFont="1" applyFill="1" applyBorder="1" applyAlignment="1" applyProtection="1">
      <alignment horizontal="center"/>
      <protection locked="0"/>
    </xf>
    <xf numFmtId="0" fontId="0" fillId="3" borderId="54" xfId="0" quotePrefix="1" applyNumberFormat="1" applyFont="1" applyFill="1" applyBorder="1" applyAlignment="1">
      <alignment horizontal="center"/>
    </xf>
    <xf numFmtId="3" fontId="14" fillId="9" borderId="19" xfId="1" applyNumberFormat="1" applyFont="1" applyFill="1" applyBorder="1" applyAlignment="1">
      <alignment horizontal="right"/>
    </xf>
    <xf numFmtId="0" fontId="3" fillId="0" borderId="25" xfId="1" applyFont="1" applyBorder="1" applyAlignment="1">
      <alignment horizontal="center"/>
    </xf>
    <xf numFmtId="0" fontId="3" fillId="0" borderId="25" xfId="1" applyFont="1" applyBorder="1" applyAlignment="1">
      <alignment horizontal="center"/>
    </xf>
    <xf numFmtId="0" fontId="0" fillId="0" borderId="36" xfId="0" applyFont="1" applyBorder="1"/>
    <xf numFmtId="0" fontId="0" fillId="0" borderId="38" xfId="0" applyFont="1" applyBorder="1"/>
    <xf numFmtId="0" fontId="21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3" fontId="18" fillId="3" borderId="31" xfId="0" applyNumberFormat="1" applyFont="1" applyFill="1" applyBorder="1"/>
    <xf numFmtId="3" fontId="18" fillId="3" borderId="28" xfId="0" applyNumberFormat="1" applyFont="1" applyFill="1" applyBorder="1"/>
    <xf numFmtId="3" fontId="18" fillId="3" borderId="20" xfId="0" applyNumberFormat="1" applyFont="1" applyFill="1" applyBorder="1"/>
    <xf numFmtId="0" fontId="10" fillId="0" borderId="55" xfId="1" applyFont="1" applyBorder="1" applyAlignment="1">
      <alignment horizontal="center" vertical="top" wrapText="1"/>
    </xf>
    <xf numFmtId="3" fontId="18" fillId="3" borderId="19" xfId="0" applyNumberFormat="1" applyFont="1" applyFill="1" applyBorder="1"/>
    <xf numFmtId="3" fontId="18" fillId="3" borderId="31" xfId="0" applyNumberFormat="1" applyFont="1" applyFill="1" applyBorder="1" applyAlignment="1">
      <alignment horizontal="center"/>
    </xf>
    <xf numFmtId="0" fontId="0" fillId="0" borderId="38" xfId="0" applyFont="1" applyBorder="1" applyAlignment="1">
      <alignment vertical="top" wrapText="1"/>
    </xf>
    <xf numFmtId="3" fontId="14" fillId="9" borderId="19" xfId="1" applyNumberFormat="1" applyFont="1" applyFill="1" applyBorder="1" applyAlignment="1">
      <alignment horizontal="left"/>
    </xf>
    <xf numFmtId="0" fontId="0" fillId="0" borderId="37" xfId="0" applyFont="1" applyBorder="1" applyAlignment="1">
      <alignment vertical="top" wrapText="1"/>
    </xf>
    <xf numFmtId="0" fontId="3" fillId="0" borderId="31" xfId="1" applyFont="1" applyBorder="1" applyAlignment="1">
      <alignment horizontal="center" vertical="center" wrapText="1"/>
    </xf>
    <xf numFmtId="0" fontId="38" fillId="0" borderId="31" xfId="1" applyFont="1" applyBorder="1" applyAlignment="1">
      <alignment horizontal="center" vertical="center" wrapText="1"/>
    </xf>
    <xf numFmtId="0" fontId="3" fillId="0" borderId="55" xfId="1" applyFont="1" applyBorder="1" applyAlignment="1">
      <alignment horizontal="center" vertical="center" wrapText="1"/>
    </xf>
    <xf numFmtId="0" fontId="14" fillId="8" borderId="69" xfId="1" applyFont="1" applyFill="1" applyBorder="1" applyAlignment="1">
      <alignment horizontal="right" wrapText="1"/>
    </xf>
    <xf numFmtId="3" fontId="14" fillId="3" borderId="69" xfId="0" applyNumberFormat="1" applyFont="1" applyFill="1" applyBorder="1" applyAlignment="1">
      <alignment horizontal="right"/>
    </xf>
    <xf numFmtId="0" fontId="20" fillId="0" borderId="8" xfId="1" applyFont="1" applyBorder="1" applyAlignment="1">
      <alignment horizontal="center" vertical="center"/>
    </xf>
    <xf numFmtId="0" fontId="20" fillId="0" borderId="9" xfId="1" applyFont="1" applyBorder="1" applyAlignment="1">
      <alignment horizontal="center" vertical="center"/>
    </xf>
    <xf numFmtId="3" fontId="0" fillId="3" borderId="44" xfId="0" applyNumberFormat="1" applyFont="1" applyFill="1" applyBorder="1"/>
    <xf numFmtId="3" fontId="5" fillId="5" borderId="1" xfId="0" applyNumberFormat="1" applyFont="1" applyFill="1" applyBorder="1"/>
    <xf numFmtId="3" fontId="14" fillId="5" borderId="36" xfId="0" applyNumberFormat="1" applyFont="1" applyFill="1" applyBorder="1"/>
    <xf numFmtId="3" fontId="14" fillId="5" borderId="2" xfId="0" applyNumberFormat="1" applyFont="1" applyFill="1" applyBorder="1"/>
    <xf numFmtId="3" fontId="14" fillId="5" borderId="59" xfId="0" applyNumberFormat="1" applyFont="1" applyFill="1" applyBorder="1"/>
    <xf numFmtId="3" fontId="8" fillId="9" borderId="24" xfId="1" applyNumberFormat="1" applyFont="1" applyFill="1" applyBorder="1"/>
    <xf numFmtId="3" fontId="14" fillId="9" borderId="0" xfId="1" applyNumberFormat="1" applyFont="1" applyFill="1" applyBorder="1" applyAlignment="1">
      <alignment horizontal="right"/>
    </xf>
    <xf numFmtId="3" fontId="14" fillId="9" borderId="38" xfId="1" applyNumberFormat="1" applyFont="1" applyFill="1" applyBorder="1"/>
    <xf numFmtId="3" fontId="14" fillId="9" borderId="0" xfId="1" applyNumberFormat="1" applyFont="1" applyFill="1" applyBorder="1"/>
    <xf numFmtId="3" fontId="14" fillId="9" borderId="61" xfId="1" applyNumberFormat="1" applyFont="1" applyFill="1" applyBorder="1"/>
    <xf numFmtId="3" fontId="14" fillId="5" borderId="2" xfId="0" applyNumberFormat="1" applyFont="1" applyFill="1" applyBorder="1" applyAlignment="1">
      <alignment horizontal="left"/>
    </xf>
    <xf numFmtId="3" fontId="13" fillId="5" borderId="6" xfId="0" applyNumberFormat="1" applyFont="1" applyFill="1" applyBorder="1" applyAlignment="1">
      <alignment horizontal="right"/>
    </xf>
    <xf numFmtId="3" fontId="0" fillId="5" borderId="7" xfId="0" applyNumberFormat="1" applyFont="1" applyFill="1" applyBorder="1" applyAlignment="1">
      <alignment horizontal="right"/>
    </xf>
    <xf numFmtId="3" fontId="0" fillId="5" borderId="7" xfId="0" applyNumberFormat="1" applyFont="1" applyFill="1" applyBorder="1"/>
    <xf numFmtId="3" fontId="0" fillId="5" borderId="37" xfId="0" applyNumberFormat="1" applyFont="1" applyFill="1" applyBorder="1"/>
    <xf numFmtId="3" fontId="0" fillId="5" borderId="60" xfId="0" applyNumberFormat="1" applyFont="1" applyFill="1" applyBorder="1"/>
    <xf numFmtId="3" fontId="0" fillId="0" borderId="63" xfId="0" applyNumberFormat="1" applyFont="1" applyFill="1" applyBorder="1" applyAlignment="1">
      <alignment wrapText="1"/>
    </xf>
    <xf numFmtId="0" fontId="14" fillId="8" borderId="69" xfId="1" applyFont="1" applyFill="1" applyBorder="1" applyAlignment="1">
      <alignment horizontal="left" wrapText="1"/>
    </xf>
    <xf numFmtId="0" fontId="39" fillId="0" borderId="0" xfId="0" applyFont="1"/>
    <xf numFmtId="166" fontId="18" fillId="3" borderId="37" xfId="0" applyNumberFormat="1" applyFont="1" applyFill="1" applyBorder="1"/>
    <xf numFmtId="166" fontId="12" fillId="9" borderId="37" xfId="1" applyNumberFormat="1" applyFont="1" applyFill="1" applyBorder="1"/>
    <xf numFmtId="3" fontId="18" fillId="0" borderId="46" xfId="0" applyNumberFormat="1" applyFont="1" applyFill="1" applyBorder="1"/>
    <xf numFmtId="0" fontId="25" fillId="0" borderId="0" xfId="0" applyFont="1" applyAlignment="1"/>
    <xf numFmtId="3" fontId="18" fillId="10" borderId="26" xfId="0" applyNumberFormat="1" applyFont="1" applyFill="1" applyBorder="1" applyAlignment="1">
      <alignment horizontal="right"/>
    </xf>
    <xf numFmtId="3" fontId="18" fillId="11" borderId="36" xfId="0" applyNumberFormat="1" applyFont="1" applyFill="1" applyBorder="1"/>
    <xf numFmtId="3" fontId="18" fillId="11" borderId="27" xfId="0" applyNumberFormat="1" applyFont="1" applyFill="1" applyBorder="1"/>
    <xf numFmtId="3" fontId="18" fillId="11" borderId="3" xfId="0" applyNumberFormat="1" applyFont="1" applyFill="1" applyBorder="1"/>
    <xf numFmtId="0" fontId="25" fillId="6" borderId="0" xfId="0" applyFont="1" applyFill="1"/>
    <xf numFmtId="0" fontId="25" fillId="6" borderId="0" xfId="0" applyFont="1" applyFill="1" applyAlignment="1">
      <alignment horizontal="right"/>
    </xf>
    <xf numFmtId="0" fontId="12" fillId="8" borderId="7" xfId="1" applyFont="1" applyFill="1" applyBorder="1" applyAlignment="1">
      <alignment horizontal="right" vertical="center" wrapText="1"/>
    </xf>
    <xf numFmtId="0" fontId="25" fillId="0" borderId="0" xfId="0" applyFont="1" applyFill="1"/>
    <xf numFmtId="0" fontId="26" fillId="0" borderId="0" xfId="0" applyFont="1" applyFill="1"/>
    <xf numFmtId="0" fontId="34" fillId="2" borderId="19" xfId="1" applyFont="1" applyFill="1" applyBorder="1" applyAlignment="1">
      <alignment horizontal="center" vertical="center"/>
    </xf>
    <xf numFmtId="0" fontId="34" fillId="2" borderId="28" xfId="1" applyFont="1" applyFill="1" applyBorder="1" applyAlignment="1">
      <alignment horizontal="center" vertical="center"/>
    </xf>
    <xf numFmtId="0" fontId="34" fillId="2" borderId="20" xfId="1" applyFont="1" applyFill="1" applyBorder="1" applyAlignment="1">
      <alignment horizontal="center" vertical="center"/>
    </xf>
    <xf numFmtId="0" fontId="28" fillId="2" borderId="19" xfId="1" applyFont="1" applyFill="1" applyBorder="1" applyAlignment="1">
      <alignment horizontal="center" vertical="center"/>
    </xf>
    <xf numFmtId="0" fontId="28" fillId="2" borderId="28" xfId="1" applyFont="1" applyFill="1" applyBorder="1" applyAlignment="1">
      <alignment horizontal="center" vertical="center"/>
    </xf>
    <xf numFmtId="0" fontId="28" fillId="2" borderId="2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top" wrapText="1"/>
    </xf>
    <xf numFmtId="0" fontId="29" fillId="8" borderId="1" xfId="1" applyFont="1" applyFill="1" applyBorder="1" applyAlignment="1">
      <alignment horizontal="left" wrapText="1"/>
    </xf>
    <xf numFmtId="0" fontId="29" fillId="8" borderId="27" xfId="1" applyFont="1" applyFill="1" applyBorder="1" applyAlignment="1">
      <alignment horizontal="left" wrapText="1"/>
    </xf>
    <xf numFmtId="3" fontId="26" fillId="7" borderId="1" xfId="0" applyNumberFormat="1" applyFont="1" applyFill="1" applyBorder="1" applyAlignment="1">
      <alignment horizontal="left" wrapText="1"/>
    </xf>
    <xf numFmtId="3" fontId="26" fillId="7" borderId="27" xfId="0" applyNumberFormat="1" applyFont="1" applyFill="1" applyBorder="1" applyAlignment="1">
      <alignment horizontal="left" wrapText="1"/>
    </xf>
    <xf numFmtId="3" fontId="26" fillId="3" borderId="1" xfId="0" applyNumberFormat="1" applyFont="1" applyFill="1" applyBorder="1" applyAlignment="1">
      <alignment horizontal="left" wrapText="1"/>
    </xf>
    <xf numFmtId="3" fontId="25" fillId="3" borderId="3" xfId="0" applyNumberFormat="1" applyFont="1" applyFill="1" applyBorder="1" applyAlignment="1">
      <alignment horizontal="left" wrapText="1"/>
    </xf>
    <xf numFmtId="0" fontId="33" fillId="0" borderId="1" xfId="1" applyFont="1" applyBorder="1" applyAlignment="1">
      <alignment horizontal="center" vertical="center"/>
    </xf>
    <xf numFmtId="0" fontId="33" fillId="0" borderId="27" xfId="1" applyFont="1" applyBorder="1" applyAlignment="1">
      <alignment horizontal="center" vertical="center"/>
    </xf>
    <xf numFmtId="3" fontId="26" fillId="3" borderId="1" xfId="0" applyNumberFormat="1" applyFont="1" applyFill="1" applyBorder="1" applyAlignment="1">
      <alignment horizontal="right" wrapText="1"/>
    </xf>
    <xf numFmtId="3" fontId="26" fillId="3" borderId="27" xfId="0" applyNumberFormat="1" applyFont="1" applyFill="1" applyBorder="1" applyAlignment="1">
      <alignment horizontal="right" wrapText="1"/>
    </xf>
    <xf numFmtId="3" fontId="26" fillId="3" borderId="1" xfId="0" applyNumberFormat="1" applyFont="1" applyFill="1" applyBorder="1" applyAlignment="1">
      <alignment horizontal="right"/>
    </xf>
    <xf numFmtId="3" fontId="26" fillId="3" borderId="27" xfId="0" applyNumberFormat="1" applyFont="1" applyFill="1" applyBorder="1" applyAlignment="1">
      <alignment horizontal="right"/>
    </xf>
    <xf numFmtId="0" fontId="4" fillId="2" borderId="19" xfId="1" applyFont="1" applyFill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13" fillId="6" borderId="2" xfId="1" applyFont="1" applyFill="1" applyBorder="1" applyAlignment="1">
      <alignment horizontal="left" wrapText="1"/>
    </xf>
    <xf numFmtId="0" fontId="14" fillId="0" borderId="1" xfId="1" applyFont="1" applyBorder="1" applyAlignment="1">
      <alignment horizontal="center" vertical="center"/>
    </xf>
    <xf numFmtId="0" fontId="14" fillId="0" borderId="27" xfId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2" borderId="19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right"/>
    </xf>
    <xf numFmtId="3" fontId="14" fillId="3" borderId="27" xfId="0" applyNumberFormat="1" applyFont="1" applyFill="1" applyBorder="1" applyAlignment="1">
      <alignment horizontal="right"/>
    </xf>
    <xf numFmtId="0" fontId="14" fillId="8" borderId="1" xfId="1" applyFont="1" applyFill="1" applyBorder="1" applyAlignment="1">
      <alignment horizontal="right" wrapText="1"/>
    </xf>
    <xf numFmtId="0" fontId="14" fillId="8" borderId="27" xfId="1" applyFont="1" applyFill="1" applyBorder="1" applyAlignment="1">
      <alignment horizontal="right" wrapText="1"/>
    </xf>
    <xf numFmtId="0" fontId="37" fillId="2" borderId="65" xfId="1" applyFont="1" applyFill="1" applyBorder="1" applyAlignment="1">
      <alignment horizontal="center" vertical="center" wrapText="1"/>
    </xf>
    <xf numFmtId="0" fontId="37" fillId="2" borderId="36" xfId="1" applyFont="1" applyFill="1" applyBorder="1" applyAlignment="1">
      <alignment horizontal="center" vertical="center" wrapText="1"/>
    </xf>
    <xf numFmtId="0" fontId="37" fillId="2" borderId="59" xfId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top"/>
    </xf>
  </cellXfs>
  <cellStyles count="3">
    <cellStyle name="Normale" xfId="0" builtinId="0"/>
    <cellStyle name="Normale 12" xfId="1" xr:uid="{00000000-0005-0000-0000-000002000000}"/>
    <cellStyle name="Percentuale 7" xfId="2" xr:uid="{00000000-0005-0000-0000-000003000000}"/>
  </cellStyles>
  <dxfs count="0"/>
  <tableStyles count="0" defaultTableStyle="TableStyleMedium2" defaultPivotStyle="PivotStyleLight16"/>
  <colors>
    <mruColors>
      <color rgb="FFDDE7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3</xdr:row>
      <xdr:rowOff>23812</xdr:rowOff>
    </xdr:from>
    <xdr:to>
      <xdr:col>2</xdr:col>
      <xdr:colOff>445293</xdr:colOff>
      <xdr:row>4</xdr:row>
      <xdr:rowOff>61912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726281"/>
          <a:ext cx="909637" cy="395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35718</xdr:colOff>
      <xdr:row>67</xdr:row>
      <xdr:rowOff>35720</xdr:rowOff>
    </xdr:from>
    <xdr:to>
      <xdr:col>2</xdr:col>
      <xdr:colOff>455945</xdr:colOff>
      <xdr:row>68</xdr:row>
      <xdr:rowOff>50994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156" y="13989845"/>
          <a:ext cx="908383" cy="3962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3</xdr:row>
      <xdr:rowOff>13292</xdr:rowOff>
    </xdr:from>
    <xdr:to>
      <xdr:col>2</xdr:col>
      <xdr:colOff>409576</xdr:colOff>
      <xdr:row>3</xdr:row>
      <xdr:rowOff>295845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6" y="746717"/>
          <a:ext cx="647700" cy="282553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3</xdr:row>
      <xdr:rowOff>9525</xdr:rowOff>
    </xdr:from>
    <xdr:to>
      <xdr:col>7</xdr:col>
      <xdr:colOff>237784</xdr:colOff>
      <xdr:row>3</xdr:row>
      <xdr:rowOff>304800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24425" y="742950"/>
          <a:ext cx="685459" cy="2952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32</xdr:row>
      <xdr:rowOff>266700</xdr:rowOff>
    </xdr:from>
    <xdr:to>
      <xdr:col>2</xdr:col>
      <xdr:colOff>342179</xdr:colOff>
      <xdr:row>33</xdr:row>
      <xdr:rowOff>218354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8775" y="7562850"/>
          <a:ext cx="475529" cy="370754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20</xdr:row>
      <xdr:rowOff>104775</xdr:rowOff>
    </xdr:from>
    <xdr:to>
      <xdr:col>2</xdr:col>
      <xdr:colOff>283495</xdr:colOff>
      <xdr:row>22</xdr:row>
      <xdr:rowOff>83470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85925" y="4600575"/>
          <a:ext cx="359695" cy="3596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4</xdr:row>
      <xdr:rowOff>19050</xdr:rowOff>
    </xdr:from>
    <xdr:to>
      <xdr:col>2</xdr:col>
      <xdr:colOff>830649</xdr:colOff>
      <xdr:row>4</xdr:row>
      <xdr:rowOff>360456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7300" y="962025"/>
          <a:ext cx="792549" cy="341406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</xdr:colOff>
      <xdr:row>18</xdr:row>
      <xdr:rowOff>9525</xdr:rowOff>
    </xdr:from>
    <xdr:to>
      <xdr:col>2</xdr:col>
      <xdr:colOff>830649</xdr:colOff>
      <xdr:row>18</xdr:row>
      <xdr:rowOff>350931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7300" y="4181475"/>
          <a:ext cx="792549" cy="341406"/>
        </a:xfrm>
        <a:prstGeom prst="rect">
          <a:avLst/>
        </a:prstGeom>
      </xdr:spPr>
    </xdr:pic>
    <xdr:clientData/>
  </xdr:twoCellAnchor>
  <xdr:oneCellAnchor>
    <xdr:from>
      <xdr:col>2</xdr:col>
      <xdr:colOff>38100</xdr:colOff>
      <xdr:row>30</xdr:row>
      <xdr:rowOff>19050</xdr:rowOff>
    </xdr:from>
    <xdr:ext cx="792549" cy="341406"/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7300" y="1123950"/>
          <a:ext cx="792549" cy="3414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111"/>
  <sheetViews>
    <sheetView showGridLines="0" topLeftCell="A108" zoomScale="130" zoomScaleNormal="130" workbookViewId="0">
      <selection activeCell="N31" sqref="N31"/>
    </sheetView>
  </sheetViews>
  <sheetFormatPr baseColWidth="10" defaultColWidth="9.1640625" defaultRowHeight="14"/>
  <cols>
    <col min="1" max="1" width="6.83203125" style="138" customWidth="1"/>
    <col min="2" max="2" width="7.33203125" style="138" customWidth="1"/>
    <col min="3" max="3" width="44.6640625" style="138" customWidth="1"/>
    <col min="4" max="4" width="10.1640625" style="138" customWidth="1"/>
    <col min="5" max="8" width="9.1640625" style="138"/>
    <col min="9" max="9" width="12.83203125" style="138" customWidth="1"/>
    <col min="10" max="11" width="9.1640625" style="138"/>
    <col min="12" max="12" width="10.5" style="138" bestFit="1" customWidth="1"/>
    <col min="13" max="13" width="10.5" style="138" customWidth="1"/>
    <col min="14" max="14" width="9.1640625" style="138"/>
    <col min="15" max="15" width="9.83203125" style="138" customWidth="1"/>
    <col min="16" max="16" width="9.1640625" style="138"/>
    <col min="17" max="17" width="11.1640625" style="138" customWidth="1"/>
    <col min="18" max="16384" width="9.1640625" style="138"/>
  </cols>
  <sheetData>
    <row r="2" spans="2:18" ht="24" thickBot="1">
      <c r="D2" s="320" t="s">
        <v>104</v>
      </c>
    </row>
    <row r="3" spans="2:18" ht="15" thickBot="1">
      <c r="B3" s="441" t="s">
        <v>167</v>
      </c>
      <c r="C3" s="442"/>
      <c r="D3" s="442"/>
      <c r="E3" s="442"/>
      <c r="F3" s="442"/>
      <c r="G3" s="442"/>
      <c r="H3" s="442"/>
      <c r="I3" s="442"/>
      <c r="J3" s="442"/>
      <c r="K3" s="443"/>
    </row>
    <row r="4" spans="2:18" s="141" customFormat="1" ht="28.5" customHeight="1">
      <c r="B4" s="454" t="s">
        <v>105</v>
      </c>
      <c r="C4" s="455"/>
      <c r="D4" s="98" t="s">
        <v>107</v>
      </c>
      <c r="E4" s="98" t="s">
        <v>0</v>
      </c>
      <c r="F4" s="98" t="s">
        <v>153</v>
      </c>
      <c r="G4" s="98" t="s">
        <v>108</v>
      </c>
      <c r="H4" s="98" t="s">
        <v>109</v>
      </c>
      <c r="I4" s="98" t="s">
        <v>116</v>
      </c>
      <c r="J4" s="98" t="s">
        <v>110</v>
      </c>
      <c r="K4" s="99" t="s">
        <v>111</v>
      </c>
      <c r="M4"/>
    </row>
    <row r="5" spans="2:18" s="144" customFormat="1" ht="16" thickBot="1">
      <c r="B5" s="142" t="s">
        <v>106</v>
      </c>
      <c r="C5" s="143"/>
      <c r="D5" s="139" t="s">
        <v>61</v>
      </c>
      <c r="E5" s="139" t="s">
        <v>61</v>
      </c>
      <c r="F5" s="139" t="s">
        <v>80</v>
      </c>
      <c r="G5" s="139" t="s">
        <v>62</v>
      </c>
      <c r="H5" s="139" t="s">
        <v>1</v>
      </c>
      <c r="I5" s="139" t="s">
        <v>1</v>
      </c>
      <c r="J5" s="139" t="s">
        <v>112</v>
      </c>
      <c r="K5" s="140" t="s">
        <v>86</v>
      </c>
    </row>
    <row r="6" spans="2:18" s="148" customFormat="1" ht="15" thickBot="1">
      <c r="B6" s="145" t="s">
        <v>22</v>
      </c>
      <c r="C6" s="145" t="s">
        <v>23</v>
      </c>
      <c r="D6" s="145" t="s">
        <v>24</v>
      </c>
      <c r="E6" s="145" t="s">
        <v>25</v>
      </c>
      <c r="F6" s="145" t="s">
        <v>26</v>
      </c>
      <c r="G6" s="145" t="s">
        <v>27</v>
      </c>
      <c r="H6" s="145" t="s">
        <v>28</v>
      </c>
      <c r="I6" s="145" t="s">
        <v>29</v>
      </c>
      <c r="J6" s="146" t="s">
        <v>30</v>
      </c>
      <c r="K6" s="147" t="s">
        <v>31</v>
      </c>
    </row>
    <row r="7" spans="2:18" ht="15">
      <c r="B7" s="322" t="s">
        <v>2</v>
      </c>
      <c r="C7" s="321" t="s">
        <v>168</v>
      </c>
      <c r="D7" s="208"/>
      <c r="E7" s="209"/>
      <c r="F7" s="208"/>
      <c r="G7" s="209"/>
      <c r="H7" s="208"/>
      <c r="I7" s="208"/>
      <c r="J7" s="210"/>
      <c r="K7" s="211"/>
      <c r="N7" s="334"/>
    </row>
    <row r="8" spans="2:18" ht="14.25" customHeight="1">
      <c r="B8" s="150" t="s">
        <v>3</v>
      </c>
      <c r="C8" s="151" t="s">
        <v>89</v>
      </c>
      <c r="D8" s="212">
        <v>100000</v>
      </c>
      <c r="E8" s="213"/>
      <c r="F8" s="212">
        <v>5000</v>
      </c>
      <c r="G8" s="213"/>
      <c r="H8" s="212"/>
      <c r="I8" s="212"/>
      <c r="J8" s="214"/>
      <c r="K8" s="215">
        <f>D8*$F$101+E8*$F$102+F8*$F$103+G8*$F$104+H8*$F$105+I8*$F$106+J8*$F$107</f>
        <v>6011.4444444444443</v>
      </c>
    </row>
    <row r="9" spans="2:18" ht="14.25" customHeight="1">
      <c r="B9" s="150" t="s">
        <v>5</v>
      </c>
      <c r="C9" s="152" t="s">
        <v>170</v>
      </c>
      <c r="D9" s="216"/>
      <c r="E9" s="217">
        <v>5000</v>
      </c>
      <c r="F9" s="216"/>
      <c r="G9" s="217">
        <v>500</v>
      </c>
      <c r="H9" s="216"/>
      <c r="I9" s="212"/>
      <c r="J9" s="214"/>
      <c r="K9" s="215">
        <f>D9*$F$101+E9*$F$102+F9*$F$103+G9*$F$104+H9*$F$105+I9*$F$106+J9*$F$107</f>
        <v>530.72222222222217</v>
      </c>
      <c r="N9" s="153"/>
      <c r="R9" s="153"/>
    </row>
    <row r="10" spans="2:18" ht="14.25" customHeight="1" thickBot="1">
      <c r="B10" s="154" t="s">
        <v>7</v>
      </c>
      <c r="C10" s="155" t="s">
        <v>90</v>
      </c>
      <c r="D10" s="218"/>
      <c r="E10" s="219"/>
      <c r="F10" s="218"/>
      <c r="G10" s="219"/>
      <c r="H10" s="218"/>
      <c r="I10" s="218">
        <v>35</v>
      </c>
      <c r="J10" s="220">
        <v>9000</v>
      </c>
      <c r="K10" s="221">
        <f>D10*$F$101+E10*$F$102+F10*$F$103+G10*$F$104+H10*$F$105+I10*$F$106+J10*$F$107</f>
        <v>380.28066666666666</v>
      </c>
      <c r="N10" s="153"/>
      <c r="R10" s="153"/>
    </row>
    <row r="11" spans="2:18" ht="18" customHeight="1">
      <c r="B11" s="456" t="s">
        <v>169</v>
      </c>
      <c r="C11" s="457"/>
      <c r="D11" s="222">
        <f t="shared" ref="D11:K11" si="0">SUM(D7:D10)</f>
        <v>100000</v>
      </c>
      <c r="E11" s="163">
        <f t="shared" si="0"/>
        <v>5000</v>
      </c>
      <c r="F11" s="222">
        <f t="shared" si="0"/>
        <v>5000</v>
      </c>
      <c r="G11" s="163">
        <f t="shared" si="0"/>
        <v>500</v>
      </c>
      <c r="H11" s="222">
        <f t="shared" si="0"/>
        <v>0</v>
      </c>
      <c r="I11" s="222">
        <f t="shared" si="0"/>
        <v>35</v>
      </c>
      <c r="J11" s="223">
        <f t="shared" si="0"/>
        <v>9000</v>
      </c>
      <c r="K11" s="224">
        <f t="shared" si="0"/>
        <v>6922.4473333333326</v>
      </c>
      <c r="N11" s="153"/>
      <c r="R11" s="153"/>
    </row>
    <row r="12" spans="2:18" ht="15" thickBot="1">
      <c r="B12" s="156"/>
      <c r="C12" s="300" t="s">
        <v>101</v>
      </c>
      <c r="D12" s="30"/>
      <c r="E12" s="20">
        <f>E9</f>
        <v>5000</v>
      </c>
      <c r="F12" s="30">
        <f>F11*0.35</f>
        <v>1750</v>
      </c>
      <c r="G12" s="20"/>
      <c r="H12" s="30"/>
      <c r="I12" s="30"/>
      <c r="J12" s="225"/>
      <c r="K12" s="21">
        <f>D12*$F$101+E12*$F$102+F12*$F$103+G12*$F$104+H12*$F$105+I12*$F$106+J12*$F$107</f>
        <v>1780.7222222222222</v>
      </c>
      <c r="N12" s="153"/>
      <c r="R12" s="153"/>
    </row>
    <row r="13" spans="2:18">
      <c r="B13" s="323" t="s">
        <v>8</v>
      </c>
      <c r="C13" s="157" t="s">
        <v>92</v>
      </c>
      <c r="D13" s="226"/>
      <c r="E13" s="170"/>
      <c r="F13" s="226"/>
      <c r="G13" s="170"/>
      <c r="H13" s="226"/>
      <c r="I13" s="226"/>
      <c r="J13" s="227"/>
      <c r="K13" s="228"/>
      <c r="N13" s="153"/>
      <c r="R13" s="153"/>
    </row>
    <row r="14" spans="2:18" ht="14.25" customHeight="1">
      <c r="B14" s="158" t="s">
        <v>9</v>
      </c>
      <c r="C14" s="159" t="s">
        <v>103</v>
      </c>
      <c r="D14" s="229"/>
      <c r="E14" s="230">
        <v>1000</v>
      </c>
      <c r="F14" s="229"/>
      <c r="G14" s="230"/>
      <c r="H14" s="229"/>
      <c r="I14" s="229"/>
      <c r="J14" s="231"/>
      <c r="K14" s="232">
        <f t="shared" ref="K14:K19" si="1">D14*$F$101+E14*$F$102+F14*$F$103+G14*$F$104+H14*$F$105+I14*$F$106+J14*$F$107</f>
        <v>6.1444444444444448</v>
      </c>
      <c r="N14" s="153"/>
      <c r="R14" s="153"/>
    </row>
    <row r="15" spans="2:18" ht="14.25" customHeight="1">
      <c r="B15" s="158" t="s">
        <v>37</v>
      </c>
      <c r="C15" s="159" t="s">
        <v>93</v>
      </c>
      <c r="D15" s="229"/>
      <c r="E15" s="230"/>
      <c r="F15" s="229"/>
      <c r="G15" s="230">
        <v>600</v>
      </c>
      <c r="H15" s="229"/>
      <c r="I15" s="229"/>
      <c r="J15" s="231"/>
      <c r="K15" s="233">
        <f t="shared" si="1"/>
        <v>600</v>
      </c>
      <c r="N15" s="153"/>
      <c r="R15" s="153"/>
    </row>
    <row r="16" spans="2:18" ht="14.25" customHeight="1">
      <c r="B16" s="158" t="s">
        <v>38</v>
      </c>
      <c r="C16" s="159" t="s">
        <v>94</v>
      </c>
      <c r="D16" s="229"/>
      <c r="E16" s="230"/>
      <c r="F16" s="229">
        <v>850</v>
      </c>
      <c r="G16" s="230"/>
      <c r="H16" s="229"/>
      <c r="I16" s="229"/>
      <c r="J16" s="231"/>
      <c r="K16" s="233">
        <f t="shared" si="1"/>
        <v>850</v>
      </c>
      <c r="N16" s="153"/>
      <c r="R16" s="153"/>
    </row>
    <row r="17" spans="2:18" ht="14.25" customHeight="1">
      <c r="B17" s="160" t="s">
        <v>40</v>
      </c>
      <c r="C17" s="161" t="s">
        <v>200</v>
      </c>
      <c r="D17" s="301"/>
      <c r="E17" s="302"/>
      <c r="F17" s="301"/>
      <c r="G17" s="302">
        <f>2.5*F44</f>
        <v>1000</v>
      </c>
      <c r="H17" s="301"/>
      <c r="I17" s="301"/>
      <c r="J17" s="303"/>
      <c r="K17" s="304">
        <f t="shared" si="1"/>
        <v>1000</v>
      </c>
      <c r="N17" s="153"/>
      <c r="R17" s="153"/>
    </row>
    <row r="18" spans="2:18" ht="14.25" customHeight="1">
      <c r="B18" s="160" t="s">
        <v>43</v>
      </c>
      <c r="C18" s="161" t="s">
        <v>113</v>
      </c>
      <c r="D18" s="301"/>
      <c r="E18" s="302"/>
      <c r="F18" s="305"/>
      <c r="G18" s="302">
        <v>12000</v>
      </c>
      <c r="H18" s="301"/>
      <c r="I18" s="301"/>
      <c r="J18" s="303"/>
      <c r="K18" s="304">
        <f t="shared" si="1"/>
        <v>12000</v>
      </c>
      <c r="N18" s="153"/>
      <c r="R18" s="153"/>
    </row>
    <row r="19" spans="2:18" ht="14.25" customHeight="1" thickBot="1">
      <c r="B19" s="158" t="s">
        <v>73</v>
      </c>
      <c r="C19" s="159" t="s">
        <v>171</v>
      </c>
      <c r="D19" s="229"/>
      <c r="E19" s="230"/>
      <c r="F19" s="229"/>
      <c r="G19" s="230"/>
      <c r="H19" s="229"/>
      <c r="I19" s="229">
        <v>150</v>
      </c>
      <c r="J19" s="231"/>
      <c r="K19" s="233">
        <f t="shared" si="1"/>
        <v>1250</v>
      </c>
      <c r="N19" s="153"/>
      <c r="R19" s="153"/>
    </row>
    <row r="20" spans="2:18">
      <c r="B20" s="458" t="s">
        <v>102</v>
      </c>
      <c r="C20" s="459"/>
      <c r="D20" s="222">
        <f>D14+D15+D16+D17+D18+D19</f>
        <v>0</v>
      </c>
      <c r="E20" s="163">
        <f t="shared" ref="E20:J20" si="2">E14+E15+E16+E17+E18+E19</f>
        <v>1000</v>
      </c>
      <c r="F20" s="222">
        <f t="shared" si="2"/>
        <v>850</v>
      </c>
      <c r="G20" s="163">
        <f t="shared" si="2"/>
        <v>13600</v>
      </c>
      <c r="H20" s="222">
        <f>H14+H15+H16+H17+H18+H19</f>
        <v>0</v>
      </c>
      <c r="I20" s="222">
        <f t="shared" si="2"/>
        <v>150</v>
      </c>
      <c r="J20" s="223">
        <f t="shared" si="2"/>
        <v>0</v>
      </c>
      <c r="K20" s="224">
        <f>K14+K15+K16+K17+K18+K19</f>
        <v>15706.144444444444</v>
      </c>
      <c r="N20" s="153"/>
      <c r="R20" s="153"/>
    </row>
    <row r="21" spans="2:18" ht="15" thickBot="1">
      <c r="B21" s="164"/>
      <c r="C21" s="306" t="s">
        <v>101</v>
      </c>
      <c r="D21" s="234"/>
      <c r="E21" s="165">
        <f t="shared" ref="E21:J21" si="3">E14+E15+E16+E17</f>
        <v>1000</v>
      </c>
      <c r="F21" s="234">
        <f t="shared" si="3"/>
        <v>850</v>
      </c>
      <c r="G21" s="165">
        <f t="shared" si="3"/>
        <v>1600</v>
      </c>
      <c r="H21" s="234"/>
      <c r="I21" s="234">
        <f t="shared" si="3"/>
        <v>0</v>
      </c>
      <c r="J21" s="235">
        <f t="shared" si="3"/>
        <v>0</v>
      </c>
      <c r="K21" s="236">
        <f>D21*$F$101+E21*$F$102+F21*$F$103+G21*$F$104+H21*$F$105+I21*$F$106+J21*$F$107</f>
        <v>2456.1444444444442</v>
      </c>
      <c r="N21" s="153"/>
      <c r="R21" s="153"/>
    </row>
    <row r="22" spans="2:18" ht="18" customHeight="1">
      <c r="B22" s="450" t="s">
        <v>172</v>
      </c>
      <c r="C22" s="451"/>
      <c r="D22" s="237">
        <f>D20+D11</f>
        <v>100000</v>
      </c>
      <c r="E22" s="184">
        <f t="shared" ref="E22:J22" si="4">E20+E11</f>
        <v>6000</v>
      </c>
      <c r="F22" s="237">
        <f t="shared" si="4"/>
        <v>5850</v>
      </c>
      <c r="G22" s="184">
        <f t="shared" si="4"/>
        <v>14100</v>
      </c>
      <c r="H22" s="237"/>
      <c r="I22" s="237">
        <f t="shared" si="4"/>
        <v>185</v>
      </c>
      <c r="J22" s="238">
        <f t="shared" si="4"/>
        <v>9000</v>
      </c>
      <c r="K22" s="239">
        <f>K20+K11</f>
        <v>22628.591777777776</v>
      </c>
      <c r="N22" s="153"/>
      <c r="R22" s="153"/>
    </row>
    <row r="23" spans="2:18" ht="15" thickBot="1">
      <c r="B23" s="19"/>
      <c r="C23" s="300" t="s">
        <v>174</v>
      </c>
      <c r="D23" s="30">
        <f>D21+D12</f>
        <v>0</v>
      </c>
      <c r="E23" s="20">
        <f t="shared" ref="E23:K23" si="5">E21+E12</f>
        <v>6000</v>
      </c>
      <c r="F23" s="30">
        <f t="shared" si="5"/>
        <v>2600</v>
      </c>
      <c r="G23" s="20">
        <f t="shared" si="5"/>
        <v>1600</v>
      </c>
      <c r="H23" s="30">
        <f t="shared" si="5"/>
        <v>0</v>
      </c>
      <c r="I23" s="30">
        <f t="shared" si="5"/>
        <v>0</v>
      </c>
      <c r="J23" s="225">
        <f t="shared" si="5"/>
        <v>0</v>
      </c>
      <c r="K23" s="21">
        <f t="shared" si="5"/>
        <v>4236.8666666666668</v>
      </c>
      <c r="N23" s="153"/>
      <c r="R23" s="153"/>
    </row>
    <row r="24" spans="2:18">
      <c r="B24" s="324" t="s">
        <v>13</v>
      </c>
      <c r="C24" s="166" t="s">
        <v>95</v>
      </c>
      <c r="D24" s="226"/>
      <c r="E24" s="170"/>
      <c r="F24" s="226"/>
      <c r="G24" s="170"/>
      <c r="H24" s="226"/>
      <c r="I24" s="226"/>
      <c r="J24" s="227"/>
      <c r="K24" s="228"/>
      <c r="N24" s="153"/>
      <c r="R24" s="153"/>
    </row>
    <row r="25" spans="2:18">
      <c r="B25" s="167" t="s">
        <v>14</v>
      </c>
      <c r="C25" s="168" t="s">
        <v>96</v>
      </c>
      <c r="D25" s="226"/>
      <c r="E25" s="170">
        <v>500</v>
      </c>
      <c r="F25" s="226"/>
      <c r="G25" s="170"/>
      <c r="H25" s="226"/>
      <c r="I25" s="226"/>
      <c r="J25" s="227"/>
      <c r="K25" s="228">
        <f>D25*$F$101+E25*$F$102+F25*$F$103+G25*$F$104+H25*$F$105+I25*$F$106+J25*$F$107</f>
        <v>3.0722222222222224</v>
      </c>
      <c r="N25" s="153"/>
      <c r="R25" s="153"/>
    </row>
    <row r="26" spans="2:18" ht="15" thickBot="1">
      <c r="B26" s="167" t="s">
        <v>15</v>
      </c>
      <c r="C26" s="168" t="s">
        <v>97</v>
      </c>
      <c r="D26" s="226"/>
      <c r="E26" s="170"/>
      <c r="F26" s="226">
        <v>50</v>
      </c>
      <c r="G26" s="170"/>
      <c r="H26" s="226"/>
      <c r="I26" s="226"/>
      <c r="J26" s="227"/>
      <c r="K26" s="228">
        <f>D26*$F$101+E26*$F$102+F26*$F$103+G26*$F$104+H26*$F$105+I26*$F$106+J26*$F$107</f>
        <v>50</v>
      </c>
      <c r="N26" s="153"/>
      <c r="R26" s="153"/>
    </row>
    <row r="27" spans="2:18" ht="16">
      <c r="B27" s="162"/>
      <c r="C27" s="307" t="s">
        <v>114</v>
      </c>
      <c r="D27" s="222">
        <f>D26+D25</f>
        <v>0</v>
      </c>
      <c r="E27" s="163">
        <f t="shared" ref="E27:J27" si="6">E26+E25</f>
        <v>500</v>
      </c>
      <c r="F27" s="222">
        <f t="shared" si="6"/>
        <v>50</v>
      </c>
      <c r="G27" s="163">
        <f t="shared" si="6"/>
        <v>0</v>
      </c>
      <c r="H27" s="222">
        <f t="shared" si="6"/>
        <v>0</v>
      </c>
      <c r="I27" s="222">
        <f t="shared" si="6"/>
        <v>0</v>
      </c>
      <c r="J27" s="223">
        <f t="shared" si="6"/>
        <v>0</v>
      </c>
      <c r="K27" s="224">
        <f>E27*F102+F27*F103</f>
        <v>53.072222222222223</v>
      </c>
      <c r="N27" s="153"/>
      <c r="R27" s="153"/>
    </row>
    <row r="28" spans="2:18" ht="15" thickBot="1">
      <c r="B28" s="19"/>
      <c r="C28" s="300" t="s">
        <v>101</v>
      </c>
      <c r="D28" s="30"/>
      <c r="E28" s="20">
        <v>500</v>
      </c>
      <c r="F28" s="240">
        <v>50</v>
      </c>
      <c r="G28" s="20"/>
      <c r="H28" s="30"/>
      <c r="I28" s="30"/>
      <c r="J28" s="225"/>
      <c r="K28" s="21">
        <f>D28*$F$101+E28*$F$102+F28*$F$103+G28*$F$104+H28*$F$105+I28*$F$106+J28*$F$107</f>
        <v>53.072222222222223</v>
      </c>
      <c r="N28" s="153"/>
      <c r="R28" s="153"/>
    </row>
    <row r="29" spans="2:18">
      <c r="B29" s="324" t="s">
        <v>16</v>
      </c>
      <c r="C29" s="166" t="s">
        <v>118</v>
      </c>
      <c r="D29" s="226"/>
      <c r="E29" s="170"/>
      <c r="F29" s="226"/>
      <c r="G29" s="170"/>
      <c r="H29" s="226"/>
      <c r="I29" s="226"/>
      <c r="J29" s="227"/>
      <c r="K29" s="228"/>
      <c r="N29" s="153"/>
      <c r="R29" s="153"/>
    </row>
    <row r="30" spans="2:18">
      <c r="B30" s="167" t="s">
        <v>17</v>
      </c>
      <c r="C30" s="168" t="s">
        <v>115</v>
      </c>
      <c r="D30" s="226"/>
      <c r="E30" s="170"/>
      <c r="F30" s="226"/>
      <c r="G30" s="170"/>
      <c r="H30" s="226"/>
      <c r="I30" s="226"/>
      <c r="J30" s="227">
        <v>-450</v>
      </c>
      <c r="K30" s="228">
        <f>D30*$F$101+E30*$F$102+F30*$F$103+G30*$F$104+H30*$F$105+I30*$F$106+J30*$F$107</f>
        <v>-4.4306999999999999</v>
      </c>
      <c r="N30" s="153"/>
      <c r="R30" s="153"/>
    </row>
    <row r="31" spans="2:18" ht="15" thickBot="1">
      <c r="B31" s="169" t="s">
        <v>17</v>
      </c>
      <c r="C31" s="170" t="s">
        <v>117</v>
      </c>
      <c r="D31" s="226"/>
      <c r="E31" s="170"/>
      <c r="F31" s="226"/>
      <c r="G31" s="170"/>
      <c r="H31" s="226"/>
      <c r="I31" s="226">
        <v>5</v>
      </c>
      <c r="J31" s="227"/>
      <c r="K31" s="228">
        <f>D31*$F$101+E31*$F$102+F31*$F$103+G31*$F$104+H31*$F$105+I31*$F$106+J31*$F$107</f>
        <v>41.666666666666671</v>
      </c>
      <c r="N31" s="440"/>
      <c r="R31" s="153"/>
    </row>
    <row r="32" spans="2:18" ht="16">
      <c r="B32" s="162"/>
      <c r="C32" s="307" t="s">
        <v>119</v>
      </c>
      <c r="D32" s="222">
        <f>D30+D31</f>
        <v>0</v>
      </c>
      <c r="E32" s="163">
        <f t="shared" ref="E32:J32" si="7">E30+E31</f>
        <v>0</v>
      </c>
      <c r="F32" s="222">
        <f t="shared" si="7"/>
        <v>0</v>
      </c>
      <c r="G32" s="163">
        <f t="shared" si="7"/>
        <v>0</v>
      </c>
      <c r="H32" s="222">
        <f t="shared" si="7"/>
        <v>0</v>
      </c>
      <c r="I32" s="222">
        <f t="shared" si="7"/>
        <v>5</v>
      </c>
      <c r="J32" s="223">
        <f t="shared" si="7"/>
        <v>-450</v>
      </c>
      <c r="K32" s="224">
        <f>K30+K31</f>
        <v>37.23596666666667</v>
      </c>
    </row>
    <row r="33" spans="2:16" ht="15" thickBot="1">
      <c r="B33" s="19"/>
      <c r="C33" s="300" t="s">
        <v>101</v>
      </c>
      <c r="D33" s="30"/>
      <c r="E33" s="20"/>
      <c r="F33" s="30"/>
      <c r="G33" s="20"/>
      <c r="H33" s="30"/>
      <c r="I33" s="30"/>
      <c r="J33" s="225"/>
      <c r="K33" s="21">
        <f>D33*$F$101+E33*$F$102+F33*$F$103+G33*$F$104+H33*$F$105+I33*$F$106+J33*$F$107</f>
        <v>0</v>
      </c>
    </row>
    <row r="34" spans="2:16">
      <c r="B34" s="324" t="s">
        <v>18</v>
      </c>
      <c r="C34" s="166" t="s">
        <v>120</v>
      </c>
      <c r="D34" s="226"/>
      <c r="E34" s="170"/>
      <c r="F34" s="226"/>
      <c r="G34" s="170"/>
      <c r="H34" s="226"/>
      <c r="I34" s="226"/>
      <c r="J34" s="227"/>
      <c r="K34" s="228"/>
    </row>
    <row r="35" spans="2:16" ht="15" thickBot="1">
      <c r="B35" s="167" t="s">
        <v>44</v>
      </c>
      <c r="C35" s="168" t="s">
        <v>100</v>
      </c>
      <c r="D35" s="226"/>
      <c r="E35" s="170"/>
      <c r="F35" s="226"/>
      <c r="G35" s="170"/>
      <c r="H35" s="226"/>
      <c r="I35" s="226">
        <v>25</v>
      </c>
      <c r="J35" s="227">
        <v>2000</v>
      </c>
      <c r="K35" s="241">
        <f>D35*$F$101+E35*$F$102+F35*$F$103+G35*$F$104+H35*$F$105+I35*$F$106+J35*$F$107</f>
        <v>228.02533333333335</v>
      </c>
    </row>
    <row r="36" spans="2:16" ht="16">
      <c r="B36" s="162"/>
      <c r="C36" s="328" t="s">
        <v>121</v>
      </c>
      <c r="D36" s="223">
        <f>D35</f>
        <v>0</v>
      </c>
      <c r="E36" s="163">
        <f t="shared" ref="E36:K36" si="8">E35</f>
        <v>0</v>
      </c>
      <c r="F36" s="222">
        <f t="shared" si="8"/>
        <v>0</v>
      </c>
      <c r="G36" s="163">
        <f t="shared" si="8"/>
        <v>0</v>
      </c>
      <c r="H36" s="222">
        <f t="shared" si="8"/>
        <v>0</v>
      </c>
      <c r="I36" s="222">
        <f t="shared" si="8"/>
        <v>25</v>
      </c>
      <c r="J36" s="223">
        <f t="shared" si="8"/>
        <v>2000</v>
      </c>
      <c r="K36" s="224">
        <f t="shared" si="8"/>
        <v>228.02533333333335</v>
      </c>
    </row>
    <row r="37" spans="2:16" ht="15" thickBot="1">
      <c r="B37" s="329"/>
      <c r="C37" s="330" t="s">
        <v>101</v>
      </c>
      <c r="D37" s="225"/>
      <c r="E37" s="20"/>
      <c r="F37" s="30"/>
      <c r="G37" s="20"/>
      <c r="H37" s="30"/>
      <c r="I37" s="30"/>
      <c r="J37" s="225"/>
      <c r="K37" s="21">
        <f>D37*$F$101+E37*$F$102+F37*$F$103+G37*$F$104+H37*$F$105+I37*$F$106+J37*$F$107</f>
        <v>0</v>
      </c>
    </row>
    <row r="38" spans="2:16" ht="17.25" customHeight="1">
      <c r="B38" s="452" t="s">
        <v>173</v>
      </c>
      <c r="C38" s="453"/>
      <c r="D38" s="223">
        <f t="shared" ref="D38:H38" si="9">D22-D27-D32-D36</f>
        <v>100000</v>
      </c>
      <c r="E38" s="163">
        <f t="shared" si="9"/>
        <v>5500</v>
      </c>
      <c r="F38" s="222">
        <f t="shared" si="9"/>
        <v>5800</v>
      </c>
      <c r="G38" s="163">
        <f>G22-G27-G32-G36</f>
        <v>14100</v>
      </c>
      <c r="H38" s="222">
        <f t="shared" si="9"/>
        <v>0</v>
      </c>
      <c r="I38" s="433">
        <f>I22-I27-I32-I36</f>
        <v>155</v>
      </c>
      <c r="J38" s="434">
        <f>J22-J27-J32-J36</f>
        <v>7450</v>
      </c>
      <c r="K38" s="435">
        <f>K22-K27-K32-K36</f>
        <v>22310.258255555553</v>
      </c>
    </row>
    <row r="39" spans="2:16" ht="15" thickBot="1">
      <c r="B39" s="19"/>
      <c r="C39" s="432" t="s">
        <v>240</v>
      </c>
      <c r="D39" s="225"/>
      <c r="E39" s="20">
        <f>-E37-E33-E28+E23</f>
        <v>5500</v>
      </c>
      <c r="F39" s="30">
        <f>-F37-F33-F28+F23</f>
        <v>2550</v>
      </c>
      <c r="G39" s="20">
        <f>-G37-G33-G28+G23</f>
        <v>1600</v>
      </c>
      <c r="H39" s="30"/>
      <c r="I39" s="30"/>
      <c r="J39" s="225"/>
      <c r="K39" s="21">
        <f>D39*$F$101+E39*$F$102+F39*$F$103+G39*$F$104+H39*$F$105+I39*$F$106+J39*$F$107</f>
        <v>4183.7944444444438</v>
      </c>
    </row>
    <row r="40" spans="2:16">
      <c r="B40" s="331" t="s">
        <v>19</v>
      </c>
      <c r="C40" s="332" t="s">
        <v>122</v>
      </c>
      <c r="D40" s="242"/>
      <c r="E40" s="243"/>
      <c r="F40" s="242"/>
      <c r="G40" s="243"/>
      <c r="H40" s="242"/>
      <c r="I40" s="242"/>
      <c r="J40" s="244"/>
      <c r="K40" s="245"/>
      <c r="O40" s="436"/>
      <c r="P40" s="436"/>
    </row>
    <row r="41" spans="2:16">
      <c r="B41" s="171" t="s">
        <v>74</v>
      </c>
      <c r="C41" s="172" t="s">
        <v>98</v>
      </c>
      <c r="D41" s="246">
        <v>80000</v>
      </c>
      <c r="E41" s="247">
        <v>300</v>
      </c>
      <c r="F41" s="246"/>
      <c r="G41" s="247"/>
      <c r="H41" s="246"/>
      <c r="I41" s="246"/>
      <c r="J41" s="248"/>
      <c r="K41" s="249">
        <f t="shared" ref="K41:K46" si="10">D41*$F$101+E41*$F$102+F41*$F$103+G41*$F$104+H41*$F$105+I41*$F$106+J41*$F$107</f>
        <v>810.99888888888893</v>
      </c>
      <c r="L41" s="427">
        <f>E41*F102/K41</f>
        <v>2.2729172118334177E-3</v>
      </c>
      <c r="M41" s="427"/>
      <c r="N41" s="427"/>
      <c r="O41" s="436"/>
      <c r="P41" s="436"/>
    </row>
    <row r="42" spans="2:16">
      <c r="B42" s="173" t="s">
        <v>75</v>
      </c>
      <c r="C42" s="174" t="s">
        <v>123</v>
      </c>
      <c r="D42" s="104">
        <v>5000</v>
      </c>
      <c r="E42" s="105">
        <v>5200</v>
      </c>
      <c r="F42" s="104"/>
      <c r="G42" s="105"/>
      <c r="H42" s="104"/>
      <c r="I42" s="104">
        <v>155</v>
      </c>
      <c r="J42" s="250"/>
      <c r="K42" s="251">
        <f t="shared" si="10"/>
        <v>1374.19</v>
      </c>
      <c r="M42" s="427"/>
      <c r="N42" s="427"/>
      <c r="O42" s="436"/>
      <c r="P42" s="436"/>
    </row>
    <row r="43" spans="2:16">
      <c r="B43" s="173" t="s">
        <v>76</v>
      </c>
      <c r="C43" s="174" t="s">
        <v>99</v>
      </c>
      <c r="D43" s="104"/>
      <c r="E43" s="105"/>
      <c r="F43" s="104"/>
      <c r="G43" s="105"/>
      <c r="H43" s="104"/>
      <c r="I43" s="104"/>
      <c r="J43" s="250"/>
      <c r="K43" s="251">
        <f t="shared" si="10"/>
        <v>0</v>
      </c>
      <c r="O43" s="436"/>
      <c r="P43" s="436"/>
    </row>
    <row r="44" spans="2:16">
      <c r="B44" s="175"/>
      <c r="C44" s="176" t="s">
        <v>124</v>
      </c>
      <c r="D44" s="218"/>
      <c r="E44" s="219"/>
      <c r="F44" s="218">
        <v>400</v>
      </c>
      <c r="G44" s="219">
        <f>G17</f>
        <v>1000</v>
      </c>
      <c r="H44" s="218"/>
      <c r="I44" s="218"/>
      <c r="J44" s="220"/>
      <c r="K44" s="221">
        <f t="shared" si="10"/>
        <v>1400</v>
      </c>
      <c r="O44" s="436"/>
      <c r="P44" s="436"/>
    </row>
    <row r="45" spans="2:16">
      <c r="B45" s="158"/>
      <c r="C45" s="159" t="s">
        <v>125</v>
      </c>
      <c r="D45" s="229"/>
      <c r="E45" s="230"/>
      <c r="F45" s="229"/>
      <c r="G45" s="230">
        <v>0</v>
      </c>
      <c r="H45" s="229"/>
      <c r="I45" s="229"/>
      <c r="J45" s="231"/>
      <c r="K45" s="233">
        <f t="shared" si="10"/>
        <v>0</v>
      </c>
      <c r="O45" s="436"/>
      <c r="P45" s="436"/>
    </row>
    <row r="46" spans="2:16" ht="15" thickBot="1">
      <c r="B46" s="177" t="s">
        <v>77</v>
      </c>
      <c r="C46" s="178" t="s">
        <v>126</v>
      </c>
      <c r="D46" s="252"/>
      <c r="E46" s="253"/>
      <c r="F46" s="252"/>
      <c r="G46" s="253">
        <f>G18</f>
        <v>12000</v>
      </c>
      <c r="H46" s="252"/>
      <c r="I46" s="252"/>
      <c r="J46" s="254"/>
      <c r="K46" s="255">
        <f t="shared" si="10"/>
        <v>12000</v>
      </c>
      <c r="O46" s="436"/>
      <c r="P46" s="436"/>
    </row>
    <row r="47" spans="2:16" ht="16">
      <c r="B47" s="162"/>
      <c r="C47" s="307" t="s">
        <v>127</v>
      </c>
      <c r="D47" s="222">
        <f>D41+D42+D44+D43+D45+D46</f>
        <v>85000</v>
      </c>
      <c r="E47" s="163">
        <f t="shared" ref="E47:J47" si="11">E41+E42+E44+E43+E45+E46</f>
        <v>5500</v>
      </c>
      <c r="F47" s="222">
        <f t="shared" si="11"/>
        <v>400</v>
      </c>
      <c r="G47" s="163">
        <f t="shared" si="11"/>
        <v>13000</v>
      </c>
      <c r="H47" s="222">
        <f t="shared" si="11"/>
        <v>0</v>
      </c>
      <c r="I47" s="222">
        <f t="shared" si="11"/>
        <v>155</v>
      </c>
      <c r="J47" s="223">
        <f t="shared" si="11"/>
        <v>0</v>
      </c>
      <c r="K47" s="224">
        <f>K41+K42+K44+K43+K45+K46</f>
        <v>15585.18888888889</v>
      </c>
      <c r="O47" s="436"/>
      <c r="P47" s="436"/>
    </row>
    <row r="48" spans="2:16" ht="15" thickBot="1">
      <c r="B48" s="156"/>
      <c r="C48" s="300" t="s">
        <v>101</v>
      </c>
      <c r="D48" s="30"/>
      <c r="E48" s="20">
        <f>E42+E41</f>
        <v>5500</v>
      </c>
      <c r="F48" s="256">
        <f>F44</f>
        <v>400</v>
      </c>
      <c r="G48" s="20">
        <f>G44</f>
        <v>1000</v>
      </c>
      <c r="H48" s="30"/>
      <c r="I48" s="30"/>
      <c r="J48" s="225"/>
      <c r="K48" s="21">
        <f>D48*$F$101+E48*$F$102+F48*$F$103+G48*$F$104+H48*$F$105+I48*$F$106+J48*$F$107</f>
        <v>1433.7944444444445</v>
      </c>
      <c r="O48" s="436"/>
      <c r="P48" s="436"/>
    </row>
    <row r="49" spans="1:16">
      <c r="B49" s="325" t="s">
        <v>45</v>
      </c>
      <c r="C49" s="179" t="s">
        <v>128</v>
      </c>
      <c r="D49" s="246"/>
      <c r="E49" s="247"/>
      <c r="F49" s="246"/>
      <c r="G49" s="247"/>
      <c r="H49" s="246"/>
      <c r="I49" s="246"/>
      <c r="J49" s="248"/>
      <c r="K49" s="249"/>
      <c r="O49" s="436"/>
      <c r="P49" s="436"/>
    </row>
    <row r="50" spans="1:16">
      <c r="B50" s="180" t="s">
        <v>46</v>
      </c>
      <c r="C50" s="181" t="s">
        <v>98</v>
      </c>
      <c r="D50" s="212"/>
      <c r="E50" s="213"/>
      <c r="F50" s="212">
        <f>((10*D41)+(6.1*E41))*0.3/1000</f>
        <v>240.54900000000001</v>
      </c>
      <c r="G50" s="213"/>
      <c r="H50" s="212">
        <f>(F50/0.3)*0.6/0.752</f>
        <v>639.75797872340422</v>
      </c>
      <c r="I50" s="212"/>
      <c r="J50" s="214"/>
      <c r="K50" s="215">
        <f t="shared" ref="K50:K55" si="12">D50*$F$101+E50*$F$102+F50*$F$103+G50*$F$104+H50*$F$105+I50*$F$106+J50*$F$107</f>
        <v>721.64699999999993</v>
      </c>
      <c r="O50" s="436"/>
      <c r="P50" s="436"/>
    </row>
    <row r="51" spans="1:16">
      <c r="B51" s="173" t="s">
        <v>47</v>
      </c>
      <c r="C51" s="174" t="s">
        <v>123</v>
      </c>
      <c r="D51" s="212"/>
      <c r="E51" s="213"/>
      <c r="F51" s="212"/>
      <c r="G51" s="213">
        <f>((D42*$F$101)+(E42*F102)+(I42*F106))*0.9</f>
        <v>1236.7710000000002</v>
      </c>
      <c r="H51" s="212"/>
      <c r="I51" s="212"/>
      <c r="J51" s="214"/>
      <c r="K51" s="215">
        <f t="shared" si="12"/>
        <v>1236.7710000000002</v>
      </c>
      <c r="O51" s="437"/>
      <c r="P51" s="436"/>
    </row>
    <row r="52" spans="1:16">
      <c r="B52" s="182" t="s">
        <v>48</v>
      </c>
      <c r="C52" s="183" t="s">
        <v>99</v>
      </c>
      <c r="D52" s="218"/>
      <c r="E52" s="219"/>
      <c r="F52" s="218"/>
      <c r="G52" s="257"/>
      <c r="H52" s="218"/>
      <c r="I52" s="218"/>
      <c r="J52" s="220"/>
      <c r="K52" s="215">
        <f t="shared" si="12"/>
        <v>0</v>
      </c>
      <c r="O52" s="436"/>
      <c r="P52" s="436"/>
    </row>
    <row r="53" spans="1:16">
      <c r="B53" s="182"/>
      <c r="C53" s="183" t="s">
        <v>129</v>
      </c>
      <c r="D53" s="229"/>
      <c r="E53" s="230"/>
      <c r="F53" s="229"/>
      <c r="G53" s="219">
        <f>F44+G17</f>
        <v>1400</v>
      </c>
      <c r="H53" s="229"/>
      <c r="I53" s="229"/>
      <c r="J53" s="231"/>
      <c r="K53" s="233">
        <f t="shared" si="12"/>
        <v>1400</v>
      </c>
      <c r="O53" s="437"/>
      <c r="P53" s="436"/>
    </row>
    <row r="54" spans="1:16">
      <c r="B54" s="182"/>
      <c r="C54" s="183" t="s">
        <v>130</v>
      </c>
      <c r="D54" s="229"/>
      <c r="E54" s="230"/>
      <c r="F54" s="229"/>
      <c r="G54" s="230"/>
      <c r="H54" s="229"/>
      <c r="I54" s="229"/>
      <c r="J54" s="231"/>
      <c r="K54" s="233">
        <f t="shared" si="12"/>
        <v>0</v>
      </c>
      <c r="O54" s="436"/>
      <c r="P54" s="436"/>
    </row>
    <row r="55" spans="1:16" ht="15" thickBot="1">
      <c r="B55" s="182" t="s">
        <v>50</v>
      </c>
      <c r="C55" s="183" t="s">
        <v>126</v>
      </c>
      <c r="D55" s="229"/>
      <c r="E55" s="230"/>
      <c r="F55" s="229">
        <f>0.19*G46</f>
        <v>2280</v>
      </c>
      <c r="G55" s="230"/>
      <c r="H55" s="229"/>
      <c r="I55" s="229"/>
      <c r="J55" s="231"/>
      <c r="K55" s="233">
        <f t="shared" si="12"/>
        <v>2280</v>
      </c>
      <c r="O55" s="436"/>
      <c r="P55" s="436"/>
    </row>
    <row r="56" spans="1:16" ht="16">
      <c r="B56" s="162"/>
      <c r="C56" s="307" t="s">
        <v>131</v>
      </c>
      <c r="D56" s="237">
        <f>SUM(D49:D55)</f>
        <v>0</v>
      </c>
      <c r="E56" s="184">
        <f t="shared" ref="E56:J56" si="13">SUM(E49:E55)</f>
        <v>0</v>
      </c>
      <c r="F56" s="237">
        <f t="shared" si="13"/>
        <v>2520.549</v>
      </c>
      <c r="G56" s="184">
        <f t="shared" si="13"/>
        <v>2636.7710000000002</v>
      </c>
      <c r="H56" s="237">
        <f t="shared" si="13"/>
        <v>639.75797872340422</v>
      </c>
      <c r="I56" s="237">
        <f t="shared" si="13"/>
        <v>0</v>
      </c>
      <c r="J56" s="238">
        <f t="shared" si="13"/>
        <v>0</v>
      </c>
      <c r="K56" s="239">
        <f>SUM(K49:K55)</f>
        <v>5638.4179999999997</v>
      </c>
      <c r="O56" s="436"/>
      <c r="P56" s="436"/>
    </row>
    <row r="57" spans="1:16" ht="15" thickBot="1">
      <c r="B57" s="19"/>
      <c r="C57" s="300" t="s">
        <v>101</v>
      </c>
      <c r="D57" s="30"/>
      <c r="E57" s="20"/>
      <c r="F57" s="428">
        <f>L41*F50</f>
        <v>0.54674796238931678</v>
      </c>
      <c r="G57" s="20">
        <f>((E42*F102)/K42)*G51+G53</f>
        <v>1428.7560000000001</v>
      </c>
      <c r="H57" s="428">
        <f>L41*H50</f>
        <v>1.4541169212481828</v>
      </c>
      <c r="I57" s="30"/>
      <c r="J57" s="225"/>
      <c r="K57" s="21">
        <f>D57*$F$101+E57*$F$102+F57*$F$103+G57*$F$104+H57*$F$105+I57*$F$106+J57*$F$107</f>
        <v>1430.3962438871681</v>
      </c>
      <c r="O57" s="436"/>
      <c r="P57" s="436"/>
    </row>
    <row r="58" spans="1:16" ht="17.25" customHeight="1">
      <c r="B58" s="448" t="s">
        <v>175</v>
      </c>
      <c r="C58" s="449"/>
      <c r="D58" s="310">
        <f>D38-D47+D56</f>
        <v>15000</v>
      </c>
      <c r="E58" s="311">
        <f t="shared" ref="E58:F58" si="14">E38-E47+E56</f>
        <v>0</v>
      </c>
      <c r="F58" s="310">
        <f t="shared" si="14"/>
        <v>7920.549</v>
      </c>
      <c r="G58" s="311">
        <f>G38-G47+G56</f>
        <v>3736.7710000000002</v>
      </c>
      <c r="H58" s="310">
        <f>H38-H47+H56</f>
        <v>639.75797872340422</v>
      </c>
      <c r="I58" s="310">
        <f>I38-I47+I56</f>
        <v>0</v>
      </c>
      <c r="J58" s="312">
        <f>J38-J47+J56</f>
        <v>7450</v>
      </c>
      <c r="K58" s="313">
        <f>K38-K47+K56</f>
        <v>12363.487366666663</v>
      </c>
      <c r="L58" s="431"/>
      <c r="O58" s="436"/>
      <c r="P58" s="436"/>
    </row>
    <row r="59" spans="1:16" ht="14.25" customHeight="1" thickBot="1">
      <c r="B59" s="185"/>
      <c r="C59" s="438" t="s">
        <v>101</v>
      </c>
      <c r="D59" s="314">
        <f t="shared" ref="D59:J59" si="15">D39-D48+D57</f>
        <v>0</v>
      </c>
      <c r="E59" s="315">
        <f t="shared" si="15"/>
        <v>0</v>
      </c>
      <c r="F59" s="314">
        <f t="shared" si="15"/>
        <v>2150.5467479623894</v>
      </c>
      <c r="G59" s="315">
        <f t="shared" si="15"/>
        <v>2028.7560000000001</v>
      </c>
      <c r="H59" s="429">
        <f t="shared" si="15"/>
        <v>1.4541169212481828</v>
      </c>
      <c r="I59" s="314">
        <f t="shared" si="15"/>
        <v>0</v>
      </c>
      <c r="J59" s="316">
        <f t="shared" si="15"/>
        <v>0</v>
      </c>
      <c r="K59" s="317">
        <f>D59*$F$101+E59*$F$102+F59*$F$103+G59*$F$104+H59*$F$105+I59*$F$106+J59*$F$107</f>
        <v>4180.3962438871686</v>
      </c>
      <c r="L59" s="188"/>
      <c r="M59" s="186"/>
      <c r="N59" s="186"/>
      <c r="O59" s="436"/>
      <c r="P59" s="436"/>
    </row>
    <row r="60" spans="1:16" ht="14.25" customHeight="1">
      <c r="A60" s="153"/>
      <c r="B60" s="138" t="s">
        <v>201</v>
      </c>
      <c r="O60" s="187"/>
    </row>
    <row r="61" spans="1:16" ht="14.25" customHeight="1">
      <c r="A61" s="153"/>
      <c r="B61" s="188" t="s">
        <v>202</v>
      </c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7"/>
    </row>
    <row r="62" spans="1:16" ht="14.25" customHeight="1">
      <c r="A62" s="153"/>
      <c r="B62" s="188" t="s">
        <v>132</v>
      </c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7"/>
    </row>
    <row r="63" spans="1:16" ht="14.25" customHeight="1">
      <c r="A63" s="153"/>
      <c r="B63" s="188"/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7"/>
    </row>
    <row r="64" spans="1:16" ht="14.25" customHeight="1">
      <c r="A64" s="153"/>
      <c r="B64" s="189"/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7"/>
    </row>
    <row r="65" spans="1:12" ht="14.25" customHeight="1">
      <c r="A65" s="153"/>
      <c r="C65" s="190"/>
      <c r="D65" s="191"/>
      <c r="E65" s="191"/>
      <c r="F65" s="191"/>
      <c r="G65" s="191"/>
      <c r="H65" s="191"/>
      <c r="I65" s="191"/>
      <c r="J65" s="191"/>
      <c r="K65" s="191"/>
      <c r="L65" s="191"/>
    </row>
    <row r="66" spans="1:12" ht="24" thickBot="1">
      <c r="A66" s="153"/>
      <c r="B66" s="192"/>
      <c r="C66" s="192"/>
      <c r="D66" s="320" t="s">
        <v>133</v>
      </c>
      <c r="E66" s="191"/>
      <c r="F66" s="191"/>
      <c r="G66" s="191"/>
      <c r="H66" s="191"/>
      <c r="I66" s="191"/>
      <c r="J66" s="191"/>
      <c r="K66" s="191"/>
      <c r="L66" s="191"/>
    </row>
    <row r="67" spans="1:12" ht="17" thickBot="1">
      <c r="B67" s="444" t="s">
        <v>179</v>
      </c>
      <c r="C67" s="445"/>
      <c r="D67" s="445"/>
      <c r="E67" s="445"/>
      <c r="F67" s="445"/>
      <c r="G67" s="445"/>
      <c r="H67" s="445"/>
      <c r="I67" s="446"/>
    </row>
    <row r="68" spans="1:12" ht="30" customHeight="1">
      <c r="B68" s="454" t="s">
        <v>134</v>
      </c>
      <c r="C68" s="455"/>
      <c r="D68" s="98" t="s">
        <v>107</v>
      </c>
      <c r="E68" s="98" t="s">
        <v>153</v>
      </c>
      <c r="F68" s="98" t="s">
        <v>108</v>
      </c>
      <c r="G68" s="98" t="s">
        <v>109</v>
      </c>
      <c r="H68" s="98" t="s">
        <v>110</v>
      </c>
      <c r="I68" s="99" t="s">
        <v>111</v>
      </c>
    </row>
    <row r="69" spans="1:12" s="275" customFormat="1" ht="15.75" customHeight="1" thickBot="1">
      <c r="B69" s="142" t="s">
        <v>106</v>
      </c>
      <c r="C69" s="193"/>
      <c r="D69" s="139" t="s">
        <v>61</v>
      </c>
      <c r="E69" s="139" t="s">
        <v>80</v>
      </c>
      <c r="F69" s="139" t="s">
        <v>62</v>
      </c>
      <c r="G69" s="139" t="s">
        <v>1</v>
      </c>
      <c r="H69" s="139" t="s">
        <v>112</v>
      </c>
      <c r="I69" s="140" t="s">
        <v>86</v>
      </c>
      <c r="J69" s="276"/>
      <c r="K69" s="276"/>
      <c r="L69" s="276"/>
    </row>
    <row r="70" spans="1:12" ht="15" thickBot="1">
      <c r="B70" s="194" t="s">
        <v>87</v>
      </c>
      <c r="C70" s="195" t="s">
        <v>32</v>
      </c>
      <c r="D70" s="258" t="s">
        <v>33</v>
      </c>
      <c r="E70" s="258" t="s">
        <v>34</v>
      </c>
      <c r="F70" s="259" t="s">
        <v>88</v>
      </c>
      <c r="G70" s="259" t="s">
        <v>35</v>
      </c>
      <c r="H70" s="259" t="s">
        <v>36</v>
      </c>
      <c r="I70" s="259" t="s">
        <v>39</v>
      </c>
    </row>
    <row r="71" spans="1:12">
      <c r="B71" s="322" t="s">
        <v>51</v>
      </c>
      <c r="C71" s="149" t="s">
        <v>135</v>
      </c>
      <c r="D71" s="208"/>
      <c r="E71" s="209"/>
      <c r="F71" s="208"/>
      <c r="G71" s="209"/>
      <c r="H71" s="208"/>
      <c r="I71" s="211"/>
    </row>
    <row r="72" spans="1:12">
      <c r="B72" s="196" t="s">
        <v>4</v>
      </c>
      <c r="C72" s="197" t="s">
        <v>136</v>
      </c>
      <c r="D72" s="212"/>
      <c r="E72" s="213"/>
      <c r="F72" s="212"/>
      <c r="G72" s="213"/>
      <c r="H72" s="212"/>
      <c r="I72" s="215"/>
    </row>
    <row r="73" spans="1:12">
      <c r="B73" s="196"/>
      <c r="C73" s="183" t="s">
        <v>137</v>
      </c>
      <c r="D73" s="212">
        <v>11000</v>
      </c>
      <c r="E73" s="213"/>
      <c r="F73" s="212"/>
      <c r="G73" s="213"/>
      <c r="H73" s="212"/>
      <c r="I73" s="215">
        <f>D73*$F$101+E73*$F$103+F73*$F$104+G73*$F$105+H73*$F$107</f>
        <v>111.25888888888889</v>
      </c>
    </row>
    <row r="74" spans="1:12">
      <c r="B74" s="180"/>
      <c r="C74" s="183" t="s">
        <v>138</v>
      </c>
      <c r="D74" s="260"/>
      <c r="E74" s="261">
        <v>564</v>
      </c>
      <c r="F74" s="260"/>
      <c r="G74" s="261"/>
      <c r="H74" s="260"/>
      <c r="I74" s="430">
        <f>D74*$F$101+E74*$F$103+F74*$F$104+G74*$F$105+H74*$F$107</f>
        <v>564</v>
      </c>
      <c r="J74" s="439"/>
      <c r="K74" s="439"/>
      <c r="L74" s="439"/>
    </row>
    <row r="75" spans="1:12">
      <c r="B75" s="196"/>
      <c r="C75" s="197" t="s">
        <v>139</v>
      </c>
      <c r="D75" s="212"/>
      <c r="E75" s="213">
        <v>150</v>
      </c>
      <c r="F75" s="212"/>
      <c r="G75" s="213"/>
      <c r="H75" s="212"/>
      <c r="I75" s="215">
        <f>D75*$F$101+E75*$F$103+F75*$F$104+G75*$F$105+H75*$F$107</f>
        <v>150</v>
      </c>
      <c r="J75" s="439"/>
      <c r="K75" s="439"/>
      <c r="L75" s="439"/>
    </row>
    <row r="76" spans="1:12">
      <c r="B76" s="180"/>
      <c r="C76" s="181" t="s">
        <v>140</v>
      </c>
      <c r="D76" s="260"/>
      <c r="E76" s="261">
        <v>2156</v>
      </c>
      <c r="F76" s="260"/>
      <c r="G76" s="261"/>
      <c r="H76" s="260"/>
      <c r="I76" s="263">
        <f>D76*$F$101+E76*$F$103+F76*$F$104+G76*$F$105+H76*$F$107</f>
        <v>2156</v>
      </c>
      <c r="J76" s="439"/>
      <c r="K76" s="439"/>
      <c r="L76" s="439"/>
    </row>
    <row r="77" spans="1:12" ht="15" thickBot="1">
      <c r="B77" s="173" t="s">
        <v>6</v>
      </c>
      <c r="C77" s="174" t="s">
        <v>141</v>
      </c>
      <c r="D77" s="104"/>
      <c r="E77" s="105">
        <v>230</v>
      </c>
      <c r="F77" s="104">
        <v>1985</v>
      </c>
      <c r="G77" s="105"/>
      <c r="H77" s="104"/>
      <c r="I77" s="251">
        <f>D77*$F$101+E77*$F$103+F77*$F$104+G77*$F$105+H77*$F$107</f>
        <v>2215</v>
      </c>
      <c r="J77" s="439"/>
      <c r="K77" s="439"/>
      <c r="L77" s="439"/>
    </row>
    <row r="78" spans="1:12" ht="17" thickBot="1">
      <c r="B78" s="198"/>
      <c r="C78" s="308" t="s">
        <v>142</v>
      </c>
      <c r="D78" s="264">
        <f t="shared" ref="D78:H78" si="16">SUM(D71:D77)</f>
        <v>11000</v>
      </c>
      <c r="E78" s="265">
        <f t="shared" si="16"/>
        <v>3100</v>
      </c>
      <c r="F78" s="264">
        <f t="shared" si="16"/>
        <v>1985</v>
      </c>
      <c r="G78" s="265">
        <f t="shared" si="16"/>
        <v>0</v>
      </c>
      <c r="H78" s="264">
        <f t="shared" si="16"/>
        <v>0</v>
      </c>
      <c r="I78" s="393">
        <f>SUM(I71:I77)</f>
        <v>5196.2588888888895</v>
      </c>
      <c r="J78" s="439"/>
      <c r="K78" s="439"/>
      <c r="L78" s="439"/>
    </row>
    <row r="79" spans="1:12">
      <c r="B79" s="326" t="s">
        <v>10</v>
      </c>
      <c r="C79" s="199" t="s">
        <v>176</v>
      </c>
      <c r="D79" s="267"/>
      <c r="E79" s="268"/>
      <c r="F79" s="267"/>
      <c r="G79" s="268"/>
      <c r="H79" s="267"/>
      <c r="I79" s="269"/>
      <c r="J79" s="439"/>
      <c r="K79" s="439"/>
      <c r="L79" s="439"/>
    </row>
    <row r="80" spans="1:12">
      <c r="B80" s="180" t="s">
        <v>11</v>
      </c>
      <c r="C80" s="181" t="s">
        <v>143</v>
      </c>
      <c r="D80" s="260"/>
      <c r="E80" s="261">
        <v>1500</v>
      </c>
      <c r="F80" s="260"/>
      <c r="G80" s="261"/>
      <c r="H80" s="260"/>
      <c r="I80" s="262">
        <f>D80*$F$101+E80*$F$103+F80*$F$104+G80*$F$105+H80*$F$107</f>
        <v>1500</v>
      </c>
      <c r="J80" s="439"/>
      <c r="K80" s="439"/>
      <c r="L80" s="439"/>
    </row>
    <row r="81" spans="2:12">
      <c r="B81" s="180" t="s">
        <v>41</v>
      </c>
      <c r="C81" s="181" t="s">
        <v>144</v>
      </c>
      <c r="D81" s="260"/>
      <c r="E81" s="261">
        <v>600</v>
      </c>
      <c r="F81" s="260"/>
      <c r="G81" s="261"/>
      <c r="H81" s="260"/>
      <c r="I81" s="430">
        <f>D81*$F$101+E81*$F$103+F81*$F$104+G81*$F$105+H81*$F$107</f>
        <v>600</v>
      </c>
      <c r="J81" s="439"/>
      <c r="K81" s="439"/>
      <c r="L81" s="439"/>
    </row>
    <row r="82" spans="2:12">
      <c r="B82" s="180" t="s">
        <v>42</v>
      </c>
      <c r="C82" s="181" t="s">
        <v>145</v>
      </c>
      <c r="D82" s="260"/>
      <c r="E82" s="261">
        <v>1400</v>
      </c>
      <c r="F82" s="260"/>
      <c r="G82" s="261"/>
      <c r="H82" s="260"/>
      <c r="I82" s="262">
        <f>D82*$F$101+E82*$F$103+F82*$F$104+G82*$F$105+H82*$F$107</f>
        <v>1400</v>
      </c>
      <c r="J82" s="439"/>
      <c r="K82" s="439"/>
      <c r="L82" s="439"/>
    </row>
    <row r="83" spans="2:12">
      <c r="B83" s="196" t="s">
        <v>52</v>
      </c>
      <c r="C83" s="197" t="s">
        <v>155</v>
      </c>
      <c r="D83" s="212"/>
      <c r="E83" s="213">
        <v>400</v>
      </c>
      <c r="F83" s="212">
        <v>1713</v>
      </c>
      <c r="G83" s="213">
        <v>635</v>
      </c>
      <c r="H83" s="212"/>
      <c r="I83" s="215">
        <f>D83*$F$101+E83*$F$103+F83*$F$104+G83*$F$105+H83*$F$107</f>
        <v>2590.52</v>
      </c>
      <c r="J83" s="439"/>
      <c r="K83" s="439"/>
      <c r="L83" s="439"/>
    </row>
    <row r="84" spans="2:12" ht="15" thickBot="1">
      <c r="B84" s="175" t="s">
        <v>53</v>
      </c>
      <c r="C84" s="176" t="s">
        <v>152</v>
      </c>
      <c r="D84" s="218"/>
      <c r="E84" s="219">
        <v>150</v>
      </c>
      <c r="F84" s="218"/>
      <c r="G84" s="219"/>
      <c r="H84" s="218"/>
      <c r="I84" s="221">
        <f>D84*$F$101+E84*$F$103+F84*$F$104+G84*$F$105+H84*$F$107</f>
        <v>150</v>
      </c>
      <c r="J84" s="439"/>
      <c r="K84" s="439"/>
      <c r="L84" s="439"/>
    </row>
    <row r="85" spans="2:12" ht="17" thickBot="1">
      <c r="B85" s="198"/>
      <c r="C85" s="308" t="s">
        <v>177</v>
      </c>
      <c r="D85" s="264"/>
      <c r="E85" s="265">
        <f>SUM(E80:E84)</f>
        <v>4050</v>
      </c>
      <c r="F85" s="264">
        <f>SUM(F80:F84)</f>
        <v>1713</v>
      </c>
      <c r="G85" s="265">
        <f>G83</f>
        <v>635</v>
      </c>
      <c r="H85" s="264"/>
      <c r="I85" s="266">
        <f>SUM(I80:I84)</f>
        <v>6240.52</v>
      </c>
      <c r="J85" s="439"/>
      <c r="K85" s="439"/>
      <c r="L85" s="439"/>
    </row>
    <row r="86" spans="2:12">
      <c r="B86" s="326" t="s">
        <v>12</v>
      </c>
      <c r="C86" s="199" t="s">
        <v>156</v>
      </c>
      <c r="D86" s="267"/>
      <c r="E86" s="268"/>
      <c r="F86" s="267"/>
      <c r="G86" s="268"/>
      <c r="H86" s="267"/>
      <c r="I86" s="269"/>
      <c r="J86" s="439"/>
      <c r="K86" s="439"/>
      <c r="L86" s="439"/>
    </row>
    <row r="87" spans="2:12">
      <c r="B87" s="196" t="s">
        <v>54</v>
      </c>
      <c r="C87" s="197" t="s">
        <v>146</v>
      </c>
      <c r="D87" s="212"/>
      <c r="E87" s="213">
        <v>150</v>
      </c>
      <c r="F87" s="212"/>
      <c r="G87" s="213"/>
      <c r="H87" s="212"/>
      <c r="I87" s="215">
        <f>D87*$F$101+E87*$F$103+F87*$F$104+G87*$F$105+H87*$F$107</f>
        <v>150</v>
      </c>
      <c r="J87" s="439"/>
      <c r="K87" s="439"/>
      <c r="L87" s="439"/>
    </row>
    <row r="88" spans="2:12">
      <c r="B88" s="180" t="s">
        <v>55</v>
      </c>
      <c r="C88" s="181" t="s">
        <v>147</v>
      </c>
      <c r="D88" s="260"/>
      <c r="E88" s="261"/>
      <c r="F88" s="260"/>
      <c r="G88" s="261"/>
      <c r="H88" s="260">
        <v>7450</v>
      </c>
      <c r="I88" s="215">
        <f>D88*$F$101+E88*$F$103+F88*$F$104+G88*$F$105+H88*$F$107</f>
        <v>73.352699999999999</v>
      </c>
      <c r="J88" s="439"/>
      <c r="K88" s="439"/>
      <c r="L88" s="439"/>
    </row>
    <row r="89" spans="2:12">
      <c r="B89" s="196" t="s">
        <v>56</v>
      </c>
      <c r="C89" s="181" t="s">
        <v>148</v>
      </c>
      <c r="D89" s="212"/>
      <c r="E89" s="213">
        <v>500</v>
      </c>
      <c r="F89" s="212"/>
      <c r="G89" s="213"/>
      <c r="H89" s="212"/>
      <c r="I89" s="430">
        <f t="shared" ref="I89:I90" si="17">D89*$F$101+E89*$F$103+F89*$F$104+G89*$F$105+H89*$F$107</f>
        <v>500</v>
      </c>
      <c r="J89" s="439"/>
      <c r="K89" s="439"/>
      <c r="L89" s="439"/>
    </row>
    <row r="90" spans="2:12">
      <c r="B90" s="180" t="s">
        <v>57</v>
      </c>
      <c r="C90" s="174" t="s">
        <v>91</v>
      </c>
      <c r="D90" s="260">
        <v>3850</v>
      </c>
      <c r="E90" s="261">
        <v>36</v>
      </c>
      <c r="F90" s="260"/>
      <c r="G90" s="261"/>
      <c r="H90" s="260"/>
      <c r="I90" s="215">
        <f t="shared" si="17"/>
        <v>74.94061111111111</v>
      </c>
      <c r="J90" s="439"/>
      <c r="K90" s="439"/>
      <c r="L90" s="439"/>
    </row>
    <row r="91" spans="2:12" ht="15" thickBot="1">
      <c r="B91" s="158" t="s">
        <v>58</v>
      </c>
      <c r="C91" s="168" t="s">
        <v>149</v>
      </c>
      <c r="D91" s="229"/>
      <c r="E91" s="230">
        <v>3</v>
      </c>
      <c r="F91" s="229"/>
      <c r="G91" s="230"/>
      <c r="H91" s="229"/>
      <c r="I91" s="215">
        <f>D91*$F$101+E91*$F$103+F91*$F$104+G91*$F$105+H91*$F$107</f>
        <v>3</v>
      </c>
      <c r="J91" s="439"/>
      <c r="K91" s="439"/>
      <c r="L91" s="439"/>
    </row>
    <row r="92" spans="2:12" ht="17" thickBot="1">
      <c r="B92" s="198"/>
      <c r="C92" s="308" t="s">
        <v>157</v>
      </c>
      <c r="D92" s="264">
        <f>SUM(D87:D90)</f>
        <v>3850</v>
      </c>
      <c r="E92" s="265">
        <f>SUM(E87:E91)</f>
        <v>689</v>
      </c>
      <c r="F92" s="264"/>
      <c r="G92" s="265"/>
      <c r="H92" s="264">
        <f>H88</f>
        <v>7450</v>
      </c>
      <c r="I92" s="393">
        <f>SUM(I87:I91)</f>
        <v>801.29331111111117</v>
      </c>
      <c r="J92" s="439"/>
      <c r="K92" s="439"/>
      <c r="L92" s="439"/>
    </row>
    <row r="93" spans="2:12">
      <c r="B93" s="327" t="s">
        <v>20</v>
      </c>
      <c r="C93" s="333" t="s">
        <v>151</v>
      </c>
      <c r="D93" s="260"/>
      <c r="E93" s="261"/>
      <c r="F93" s="260"/>
      <c r="G93" s="261"/>
      <c r="H93" s="260"/>
      <c r="I93" s="262"/>
    </row>
    <row r="94" spans="2:12" ht="15" thickBot="1">
      <c r="B94" s="175" t="s">
        <v>21</v>
      </c>
      <c r="C94" s="176" t="s">
        <v>150</v>
      </c>
      <c r="D94" s="218">
        <f>-(D92+D78+D85-D58)</f>
        <v>150</v>
      </c>
      <c r="E94" s="219">
        <f>-(E92+E78+E85-F58)</f>
        <v>81.548999999999978</v>
      </c>
      <c r="F94" s="218">
        <f>-(F92+F78+F85-G58)</f>
        <v>38.771000000000186</v>
      </c>
      <c r="G94" s="219">
        <f>-(G92+G78+G85-H58)</f>
        <v>4.7579787234042215</v>
      </c>
      <c r="H94" s="218">
        <f>-(H92+H78+H85-J58)</f>
        <v>0</v>
      </c>
      <c r="I94" s="251">
        <f>D94*$F$101+E94*$F$103+F94*$F$104+G94*$F$105+H94*$F$107</f>
        <v>125.41516666666681</v>
      </c>
    </row>
    <row r="95" spans="2:12" ht="17" thickBot="1">
      <c r="B95" s="200"/>
      <c r="C95" s="309" t="s">
        <v>158</v>
      </c>
      <c r="D95" s="202">
        <f>D78+D85+D92+D94</f>
        <v>15000</v>
      </c>
      <c r="E95" s="201">
        <f>E78+E85+E92+E94</f>
        <v>7920.549</v>
      </c>
      <c r="F95" s="202">
        <f>F78+F85+F92+F94</f>
        <v>3736.7710000000002</v>
      </c>
      <c r="G95" s="201">
        <f>G78+G85+G92+G94</f>
        <v>639.75797872340422</v>
      </c>
      <c r="H95" s="203">
        <f>H78+H85+H92+H94</f>
        <v>7450</v>
      </c>
      <c r="I95" s="203">
        <f>D95*$F$101+E95*$F$103+F95*$F$104+G95*$F$105+H95*$F$107</f>
        <v>12363.487366666666</v>
      </c>
    </row>
    <row r="96" spans="2:12">
      <c r="H96" s="439"/>
    </row>
    <row r="98" spans="3:7" ht="15" thickBot="1"/>
    <row r="99" spans="3:7" ht="17" thickBot="1">
      <c r="C99" s="444" t="s">
        <v>203</v>
      </c>
      <c r="D99" s="445"/>
      <c r="E99" s="445"/>
      <c r="F99" s="445"/>
      <c r="G99" s="446"/>
    </row>
    <row r="100" spans="3:7" ht="17" thickBot="1">
      <c r="C100" s="204" t="s">
        <v>159</v>
      </c>
      <c r="D100" s="41"/>
      <c r="E100" s="41" t="s">
        <v>161</v>
      </c>
      <c r="F100" s="41" t="s">
        <v>162</v>
      </c>
      <c r="G100" s="42" t="s">
        <v>164</v>
      </c>
    </row>
    <row r="101" spans="3:7" ht="15">
      <c r="C101" s="205" t="s">
        <v>227</v>
      </c>
      <c r="D101" s="28">
        <v>1</v>
      </c>
      <c r="E101" s="270" t="s">
        <v>61</v>
      </c>
      <c r="F101" s="33">
        <f>36.412/(1000*3.6)</f>
        <v>1.0114444444444445E-2</v>
      </c>
      <c r="G101" s="26" t="s">
        <v>63</v>
      </c>
    </row>
    <row r="102" spans="3:7" ht="15">
      <c r="C102" s="206" t="s">
        <v>0</v>
      </c>
      <c r="D102" s="27">
        <v>1</v>
      </c>
      <c r="E102" s="271" t="s">
        <v>61</v>
      </c>
      <c r="F102" s="34">
        <f>22.12/(3.6*1000)</f>
        <v>6.1444444444444446E-3</v>
      </c>
      <c r="G102" s="16" t="s">
        <v>63</v>
      </c>
    </row>
    <row r="103" spans="3:7" ht="15">
      <c r="C103" s="207" t="s">
        <v>230</v>
      </c>
      <c r="D103" s="29">
        <v>1</v>
      </c>
      <c r="E103" s="272" t="s">
        <v>80</v>
      </c>
      <c r="F103" s="37">
        <v>1</v>
      </c>
      <c r="G103" s="16" t="s">
        <v>63</v>
      </c>
    </row>
    <row r="104" spans="3:7" ht="15">
      <c r="C104" s="207" t="s">
        <v>154</v>
      </c>
      <c r="D104" s="31">
        <v>1</v>
      </c>
      <c r="E104" s="272" t="s">
        <v>62</v>
      </c>
      <c r="F104" s="37">
        <v>1</v>
      </c>
      <c r="G104" s="16" t="s">
        <v>63</v>
      </c>
    </row>
    <row r="105" spans="3:7" ht="15">
      <c r="C105" s="18" t="s">
        <v>109</v>
      </c>
      <c r="D105" s="32">
        <v>1</v>
      </c>
      <c r="E105" s="272" t="s">
        <v>1</v>
      </c>
      <c r="F105" s="36">
        <v>0.752</v>
      </c>
      <c r="G105" s="16" t="s">
        <v>63</v>
      </c>
    </row>
    <row r="106" spans="3:7" ht="15">
      <c r="C106" s="18" t="s">
        <v>160</v>
      </c>
      <c r="D106" s="32">
        <v>1</v>
      </c>
      <c r="E106" s="273" t="s">
        <v>1</v>
      </c>
      <c r="F106" s="35">
        <f>30/3.6</f>
        <v>8.3333333333333339</v>
      </c>
      <c r="G106" s="16" t="s">
        <v>63</v>
      </c>
    </row>
    <row r="107" spans="3:7" ht="16" thickBot="1">
      <c r="C107" s="18" t="s">
        <v>110</v>
      </c>
      <c r="D107" s="31">
        <v>1</v>
      </c>
      <c r="E107" s="274" t="s">
        <v>112</v>
      </c>
      <c r="F107" s="38">
        <v>9.8460000000000006E-3</v>
      </c>
      <c r="G107" s="16" t="s">
        <v>63</v>
      </c>
    </row>
    <row r="108" spans="3:7" ht="15" thickBot="1">
      <c r="C108" s="318"/>
      <c r="D108" s="319"/>
      <c r="E108" s="265"/>
      <c r="F108" s="264"/>
      <c r="G108" s="266"/>
    </row>
    <row r="109" spans="3:7">
      <c r="C109" s="22" t="s">
        <v>196</v>
      </c>
      <c r="D109" s="22"/>
      <c r="E109" s="22"/>
      <c r="F109" s="22"/>
      <c r="G109" s="22"/>
    </row>
    <row r="110" spans="3:7">
      <c r="C110" s="138" t="s">
        <v>163</v>
      </c>
    </row>
    <row r="111" spans="3:7">
      <c r="C111" s="447" t="s">
        <v>165</v>
      </c>
      <c r="D111" s="447"/>
    </row>
  </sheetData>
  <mergeCells count="11">
    <mergeCell ref="B3:K3"/>
    <mergeCell ref="C99:G99"/>
    <mergeCell ref="C111:D111"/>
    <mergeCell ref="B67:I67"/>
    <mergeCell ref="B58:C58"/>
    <mergeCell ref="B22:C22"/>
    <mergeCell ref="B38:C38"/>
    <mergeCell ref="B68:C68"/>
    <mergeCell ref="B4:C4"/>
    <mergeCell ref="B11:C11"/>
    <mergeCell ref="B20:C20"/>
  </mergeCells>
  <pageMargins left="0.25" right="0.25" top="0.75" bottom="0.75" header="0.3" footer="0.3"/>
  <pageSetup paperSize="9" scale="77" fitToHeight="0" orientation="portrait" r:id="rId1"/>
  <ignoredErrors>
    <ignoredError sqref="B6:G6 H6 I6:K6 B70:I70" numberStoredAsText="1"/>
    <ignoredError sqref="K11 K27 K36 K20 K32 K47 K56 K58 K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9"/>
  <sheetViews>
    <sheetView showGridLines="0" workbookViewId="0">
      <selection activeCell="N12" sqref="N12"/>
    </sheetView>
  </sheetViews>
  <sheetFormatPr baseColWidth="10" defaultColWidth="8.83203125" defaultRowHeight="15"/>
  <cols>
    <col min="1" max="1" width="6.83203125" customWidth="1"/>
    <col min="2" max="2" width="4" customWidth="1"/>
    <col min="3" max="3" width="33.1640625" customWidth="1"/>
    <col min="4" max="4" width="10.1640625" customWidth="1"/>
    <col min="6" max="6" width="10.5" bestFit="1" customWidth="1"/>
    <col min="7" max="7" width="6.83203125" customWidth="1"/>
    <col min="8" max="8" width="27.33203125" customWidth="1"/>
    <col min="14" max="14" width="19.83203125" customWidth="1"/>
  </cols>
  <sheetData>
    <row r="1" spans="2:12">
      <c r="C1" t="s">
        <v>60</v>
      </c>
    </row>
    <row r="2" spans="2:12" ht="26.25" customHeight="1" thickBot="1">
      <c r="B2" s="466" t="s">
        <v>166</v>
      </c>
      <c r="C2" s="466"/>
      <c r="D2" s="466"/>
      <c r="E2" s="466"/>
      <c r="F2" s="466"/>
      <c r="G2" s="467" t="s">
        <v>133</v>
      </c>
      <c r="H2" s="467"/>
      <c r="I2" s="467"/>
      <c r="J2" s="467"/>
      <c r="K2" s="7"/>
    </row>
    <row r="3" spans="2:12" ht="17" thickBot="1">
      <c r="B3" s="468" t="s">
        <v>178</v>
      </c>
      <c r="C3" s="469"/>
      <c r="D3" s="469"/>
      <c r="E3" s="469"/>
      <c r="F3" s="469"/>
      <c r="G3" s="460" t="s">
        <v>179</v>
      </c>
      <c r="H3" s="461"/>
      <c r="I3" s="461"/>
      <c r="J3" s="461"/>
      <c r="K3" s="462"/>
      <c r="L3" s="4"/>
    </row>
    <row r="4" spans="2:12" s="4" customFormat="1" ht="30" customHeight="1">
      <c r="B4" s="464" t="s">
        <v>180</v>
      </c>
      <c r="C4" s="465"/>
      <c r="D4" s="378" t="s">
        <v>107</v>
      </c>
      <c r="E4" s="378" t="s">
        <v>153</v>
      </c>
      <c r="F4" s="379" t="s">
        <v>111</v>
      </c>
      <c r="G4" s="464" t="s">
        <v>192</v>
      </c>
      <c r="H4" s="465"/>
      <c r="I4" s="378" t="s">
        <v>107</v>
      </c>
      <c r="J4" s="378" t="s">
        <v>153</v>
      </c>
      <c r="K4" s="379" t="s">
        <v>111</v>
      </c>
      <c r="L4"/>
    </row>
    <row r="5" spans="2:12" ht="23.25" customHeight="1" thickBot="1">
      <c r="B5" s="8" t="s">
        <v>106</v>
      </c>
      <c r="C5" s="9"/>
      <c r="D5" s="380" t="s">
        <v>193</v>
      </c>
      <c r="E5" s="380" t="s">
        <v>194</v>
      </c>
      <c r="F5" s="282" t="s">
        <v>86</v>
      </c>
      <c r="G5" s="8" t="s">
        <v>106</v>
      </c>
      <c r="H5" s="9"/>
      <c r="I5" s="380" t="s">
        <v>193</v>
      </c>
      <c r="J5" s="380" t="s">
        <v>194</v>
      </c>
      <c r="K5" s="282" t="s">
        <v>86</v>
      </c>
      <c r="L5" s="2"/>
    </row>
    <row r="6" spans="2:12" s="2" customFormat="1" ht="16" thickBot="1">
      <c r="B6" s="381" t="s">
        <v>22</v>
      </c>
      <c r="C6" s="381" t="s">
        <v>23</v>
      </c>
      <c r="D6" s="381" t="s">
        <v>24</v>
      </c>
      <c r="E6" s="382" t="s">
        <v>25</v>
      </c>
      <c r="F6" s="383" t="s">
        <v>26</v>
      </c>
      <c r="G6" s="381" t="s">
        <v>27</v>
      </c>
      <c r="H6" s="384" t="s">
        <v>28</v>
      </c>
      <c r="I6" s="381" t="s">
        <v>29</v>
      </c>
      <c r="J6" s="381" t="s">
        <v>30</v>
      </c>
      <c r="K6" s="385" t="s">
        <v>31</v>
      </c>
      <c r="L6"/>
    </row>
    <row r="7" spans="2:12">
      <c r="B7" s="335" t="s">
        <v>2</v>
      </c>
      <c r="C7" s="39" t="s">
        <v>168</v>
      </c>
      <c r="D7" s="101"/>
      <c r="E7" s="102"/>
      <c r="F7" s="103"/>
      <c r="G7" s="335" t="s">
        <v>49</v>
      </c>
      <c r="H7" s="39" t="s">
        <v>190</v>
      </c>
      <c r="I7" s="371"/>
      <c r="J7" s="372"/>
      <c r="K7" s="373"/>
    </row>
    <row r="8" spans="2:12" ht="16" thickBot="1">
      <c r="B8" s="3" t="s">
        <v>3</v>
      </c>
      <c r="C8" s="337" t="s">
        <v>89</v>
      </c>
      <c r="D8" s="343">
        <v>23560</v>
      </c>
      <c r="E8" s="344">
        <v>12766</v>
      </c>
      <c r="F8" s="345">
        <f>D8*$F$23+E8*$F$24</f>
        <v>251.06231111111111</v>
      </c>
      <c r="G8" s="368" t="s">
        <v>183</v>
      </c>
      <c r="H8" s="337" t="s">
        <v>191</v>
      </c>
      <c r="I8" s="343"/>
      <c r="J8" s="344"/>
      <c r="K8" s="374"/>
    </row>
    <row r="9" spans="2:12" ht="14.25" customHeight="1">
      <c r="B9" s="470" t="s">
        <v>181</v>
      </c>
      <c r="C9" s="471"/>
      <c r="D9" s="346">
        <f>SUM(D7:D8)</f>
        <v>23560</v>
      </c>
      <c r="E9" s="347">
        <f>SUM(E7:E8)</f>
        <v>12766</v>
      </c>
      <c r="F9" s="348">
        <f>F8</f>
        <v>251.06231111111111</v>
      </c>
      <c r="G9" s="368"/>
      <c r="H9" s="57" t="s">
        <v>185</v>
      </c>
      <c r="I9" s="343">
        <v>18900</v>
      </c>
      <c r="J9" s="344"/>
      <c r="K9" s="375">
        <f>I9*$F$23+J9*$F$24</f>
        <v>191.16300000000001</v>
      </c>
    </row>
    <row r="10" spans="2:12" ht="16" thickBot="1">
      <c r="B10" s="11"/>
      <c r="C10" s="338" t="s">
        <v>101</v>
      </c>
      <c r="D10" s="349"/>
      <c r="E10" s="350"/>
      <c r="F10" s="351"/>
      <c r="G10" s="369"/>
      <c r="H10" s="57" t="s">
        <v>186</v>
      </c>
      <c r="I10" s="376"/>
      <c r="J10" s="377">
        <v>10123</v>
      </c>
      <c r="K10" s="374">
        <f>I10*$F$23+J10*$F$24</f>
        <v>10.122999999999999</v>
      </c>
    </row>
    <row r="11" spans="2:12">
      <c r="B11" s="336" t="s">
        <v>8</v>
      </c>
      <c r="C11" s="40" t="s">
        <v>92</v>
      </c>
      <c r="D11" s="352"/>
      <c r="E11" s="353"/>
      <c r="F11" s="354"/>
      <c r="G11" s="369"/>
      <c r="H11" s="337" t="s">
        <v>187</v>
      </c>
      <c r="I11" s="343"/>
      <c r="J11" s="344">
        <v>7950</v>
      </c>
      <c r="K11" s="374">
        <f>I11*$F$23+J11*$F$24</f>
        <v>7.95</v>
      </c>
    </row>
    <row r="12" spans="2:12" ht="16" thickBot="1">
      <c r="B12" s="5" t="s">
        <v>9</v>
      </c>
      <c r="C12" s="339" t="s">
        <v>94</v>
      </c>
      <c r="D12" s="355"/>
      <c r="E12" s="356">
        <v>11766</v>
      </c>
      <c r="F12" s="357">
        <f>D12*$F$23+E12*$F$24</f>
        <v>11.766</v>
      </c>
      <c r="G12" s="369"/>
      <c r="H12" s="57" t="s">
        <v>188</v>
      </c>
      <c r="I12" s="376">
        <v>4485</v>
      </c>
      <c r="J12" s="377"/>
      <c r="K12" s="375">
        <f>I12*$F$23+J12*$F$24</f>
        <v>45.363283333333335</v>
      </c>
    </row>
    <row r="13" spans="2:12" ht="17" thickBot="1">
      <c r="B13" s="12"/>
      <c r="C13" s="340" t="s">
        <v>184</v>
      </c>
      <c r="D13" s="358"/>
      <c r="E13" s="347">
        <f>E12</f>
        <v>11766</v>
      </c>
      <c r="F13" s="348">
        <f>F12</f>
        <v>11.766</v>
      </c>
      <c r="G13" s="368"/>
      <c r="H13" s="370" t="s">
        <v>189</v>
      </c>
      <c r="I13" s="60"/>
      <c r="J13" s="377">
        <v>6532</v>
      </c>
      <c r="K13" s="375">
        <f>I13*$F$23+J13*$F$24</f>
        <v>6.532</v>
      </c>
    </row>
    <row r="14" spans="2:12" ht="17" thickBot="1">
      <c r="B14" s="13"/>
      <c r="C14" s="341" t="s">
        <v>101</v>
      </c>
      <c r="D14" s="359"/>
      <c r="E14" s="360">
        <f>E12</f>
        <v>11766</v>
      </c>
      <c r="F14" s="361">
        <f>D14*$F$23+E14*$F$24</f>
        <v>11.766</v>
      </c>
      <c r="G14" s="12"/>
      <c r="H14" s="340" t="s">
        <v>195</v>
      </c>
      <c r="I14" s="346">
        <f>SUM(I7:I12)</f>
        <v>23385</v>
      </c>
      <c r="J14" s="347">
        <f>SUM(J7:J13)</f>
        <v>24605</v>
      </c>
      <c r="K14" s="348">
        <f>SUM(K9:K13)</f>
        <v>261.13128333333333</v>
      </c>
    </row>
    <row r="15" spans="2:12" ht="16">
      <c r="B15" s="13"/>
      <c r="C15" s="341"/>
      <c r="D15" s="359"/>
      <c r="E15" s="360"/>
      <c r="F15" s="409"/>
      <c r="G15" s="410" t="s">
        <v>20</v>
      </c>
      <c r="H15" s="419" t="s">
        <v>151</v>
      </c>
      <c r="I15" s="411"/>
      <c r="J15" s="412"/>
      <c r="K15" s="413"/>
    </row>
    <row r="16" spans="2:12" ht="17" thickBot="1">
      <c r="B16" s="13"/>
      <c r="C16" s="341"/>
      <c r="D16" s="359"/>
      <c r="E16" s="360"/>
      <c r="F16" s="409"/>
      <c r="G16" s="420" t="s">
        <v>21</v>
      </c>
      <c r="H16" s="421" t="s">
        <v>150</v>
      </c>
      <c r="I16" s="423">
        <f>D17-I14</f>
        <v>175</v>
      </c>
      <c r="J16" s="422">
        <f>E17-J14</f>
        <v>-73</v>
      </c>
      <c r="K16" s="424">
        <f>F17-K14</f>
        <v>1.6970277777778051</v>
      </c>
    </row>
    <row r="17" spans="1:13" ht="17.25" customHeight="1">
      <c r="B17" s="472" t="s">
        <v>182</v>
      </c>
      <c r="C17" s="473"/>
      <c r="D17" s="362">
        <f>D13+D9</f>
        <v>23560</v>
      </c>
      <c r="E17" s="363">
        <f>E13+E9</f>
        <v>24532</v>
      </c>
      <c r="F17" s="364">
        <f>F9+F13</f>
        <v>262.82831111111113</v>
      </c>
      <c r="G17" s="414"/>
      <c r="H17" s="415" t="s">
        <v>158</v>
      </c>
      <c r="I17" s="416">
        <f>I14+I16</f>
        <v>23560</v>
      </c>
      <c r="J17" s="417">
        <f>J14+J16</f>
        <v>24532</v>
      </c>
      <c r="K17" s="418">
        <f>K14+K16</f>
        <v>262.82831111111113</v>
      </c>
      <c r="M17" s="1"/>
    </row>
    <row r="18" spans="1:13" ht="14.25" customHeight="1" thickBot="1">
      <c r="B18" s="100"/>
      <c r="C18" s="342" t="s">
        <v>101</v>
      </c>
      <c r="D18" s="365">
        <f>D14+D10</f>
        <v>0</v>
      </c>
      <c r="E18" s="366">
        <f>E14+E10</f>
        <v>11766</v>
      </c>
      <c r="F18" s="367">
        <f>F14</f>
        <v>11.766</v>
      </c>
      <c r="G18" s="292"/>
      <c r="H18" s="293"/>
      <c r="I18" s="294"/>
      <c r="J18" s="293"/>
      <c r="K18" s="295"/>
      <c r="M18" s="1"/>
    </row>
    <row r="19" spans="1:13" ht="14.25" customHeight="1">
      <c r="A19" s="6"/>
      <c r="B19" s="463"/>
      <c r="C19" s="463"/>
      <c r="D19" s="463"/>
      <c r="E19" s="463"/>
      <c r="F19" s="463"/>
      <c r="M19" s="1"/>
    </row>
    <row r="20" spans="1:13" ht="14.25" customHeight="1" thickBot="1">
      <c r="A20" s="6"/>
      <c r="B20" s="14"/>
      <c r="C20" s="14"/>
      <c r="D20" s="14"/>
      <c r="E20" s="14"/>
      <c r="F20" s="14"/>
      <c r="M20" s="1"/>
    </row>
    <row r="21" spans="1:13" ht="14.25" customHeight="1" thickBot="1">
      <c r="A21" s="6"/>
      <c r="C21" s="460" t="s">
        <v>203</v>
      </c>
      <c r="D21" s="461"/>
      <c r="E21" s="461"/>
      <c r="F21" s="461"/>
      <c r="G21" s="462"/>
      <c r="M21" s="1"/>
    </row>
    <row r="22" spans="1:13" ht="28.5" customHeight="1" thickBot="1">
      <c r="A22" s="6"/>
      <c r="C22" s="43" t="s">
        <v>159</v>
      </c>
      <c r="D22" s="41"/>
      <c r="E22" s="407" t="s">
        <v>161</v>
      </c>
      <c r="F22" s="407" t="s">
        <v>162</v>
      </c>
      <c r="G22" s="408" t="s">
        <v>164</v>
      </c>
      <c r="M22" s="1"/>
    </row>
    <row r="23" spans="1:13" ht="18.75" customHeight="1">
      <c r="C23" s="24" t="s">
        <v>107</v>
      </c>
      <c r="D23" s="28">
        <v>1</v>
      </c>
      <c r="E23" s="25" t="s">
        <v>61</v>
      </c>
      <c r="F23" s="33">
        <f>36.412/(1000*3.6)</f>
        <v>1.0114444444444445E-2</v>
      </c>
      <c r="G23" s="387" t="s">
        <v>63</v>
      </c>
    </row>
    <row r="24" spans="1:13" ht="17" thickBot="1">
      <c r="C24" s="17" t="s">
        <v>153</v>
      </c>
      <c r="D24" s="29">
        <v>1</v>
      </c>
      <c r="E24" s="15" t="s">
        <v>72</v>
      </c>
      <c r="F24" s="37">
        <v>1E-3</v>
      </c>
      <c r="G24" s="388" t="s">
        <v>63</v>
      </c>
    </row>
    <row r="25" spans="1:13" ht="15.75" customHeight="1" thickBot="1">
      <c r="C25" s="397"/>
      <c r="D25" s="398"/>
      <c r="E25" s="394"/>
      <c r="F25" s="393"/>
      <c r="G25" s="395"/>
    </row>
    <row r="26" spans="1:13">
      <c r="C26" s="22" t="s">
        <v>196</v>
      </c>
      <c r="D26" s="22"/>
    </row>
    <row r="27" spans="1:13">
      <c r="C27" s="447" t="s">
        <v>163</v>
      </c>
      <c r="D27" s="447"/>
    </row>
    <row r="28" spans="1:13">
      <c r="C28" t="s">
        <v>165</v>
      </c>
      <c r="D28" s="6"/>
    </row>
    <row r="29" spans="1:13">
      <c r="C29" s="23"/>
    </row>
  </sheetData>
  <mergeCells count="11">
    <mergeCell ref="C27:D27"/>
    <mergeCell ref="C21:G21"/>
    <mergeCell ref="B19:F19"/>
    <mergeCell ref="G4:H4"/>
    <mergeCell ref="B2:F2"/>
    <mergeCell ref="G2:J2"/>
    <mergeCell ref="G3:K3"/>
    <mergeCell ref="B3:F3"/>
    <mergeCell ref="B4:C4"/>
    <mergeCell ref="B9:C9"/>
    <mergeCell ref="B17:C17"/>
  </mergeCells>
  <pageMargins left="0.7" right="0.7" top="0.75" bottom="0.75" header="0.3" footer="0.3"/>
  <pageSetup paperSize="9" scale="68" fitToHeight="0" orientation="portrait" r:id="rId1"/>
  <ignoredErrors>
    <ignoredError sqref="B6:F6 L6 G6:K6" numberStoredAsText="1"/>
    <ignoredError sqref="F13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N45"/>
  <sheetViews>
    <sheetView showGridLines="0" workbookViewId="0">
      <selection activeCell="C38" sqref="C38"/>
    </sheetView>
  </sheetViews>
  <sheetFormatPr baseColWidth="10" defaultColWidth="8.83203125" defaultRowHeight="15"/>
  <cols>
    <col min="1" max="1" width="24.33203125" customWidth="1"/>
    <col min="2" max="2" width="2.1640625" customWidth="1"/>
    <col min="3" max="3" width="6" customWidth="1"/>
    <col min="4" max="4" width="5.1640625" customWidth="1"/>
    <col min="5" max="5" width="17.83203125" customWidth="1"/>
    <col min="6" max="6" width="11" customWidth="1"/>
    <col min="9" max="9" width="5.5" customWidth="1"/>
    <col min="10" max="10" width="5.33203125" customWidth="1"/>
    <col min="11" max="11" width="18.5" customWidth="1"/>
    <col min="12" max="12" width="11" customWidth="1"/>
  </cols>
  <sheetData>
    <row r="4" spans="1:14" ht="16" thickBot="1"/>
    <row r="5" spans="1:14" ht="17" thickBot="1">
      <c r="D5" s="460" t="s">
        <v>166</v>
      </c>
      <c r="E5" s="461"/>
      <c r="F5" s="461"/>
      <c r="G5" s="461"/>
      <c r="H5" s="462"/>
      <c r="J5" s="460" t="s">
        <v>133</v>
      </c>
      <c r="K5" s="461"/>
      <c r="L5" s="461"/>
      <c r="M5" s="461"/>
      <c r="N5" s="462"/>
    </row>
    <row r="6" spans="1:14" ht="31" thickBot="1">
      <c r="A6" t="s">
        <v>64</v>
      </c>
      <c r="C6" s="6"/>
      <c r="D6" s="44"/>
      <c r="E6" s="54"/>
      <c r="F6" s="378" t="s">
        <v>153</v>
      </c>
      <c r="G6" s="378" t="s">
        <v>108</v>
      </c>
      <c r="H6" s="396" t="s">
        <v>111</v>
      </c>
      <c r="I6" s="45"/>
      <c r="J6" s="82"/>
      <c r="K6" s="71"/>
      <c r="L6" s="378" t="s">
        <v>153</v>
      </c>
      <c r="M6" s="378" t="s">
        <v>108</v>
      </c>
      <c r="N6" s="391" t="s">
        <v>111</v>
      </c>
    </row>
    <row r="7" spans="1:14" ht="17" thickBot="1">
      <c r="C7" s="6"/>
      <c r="D7" s="44"/>
      <c r="E7" s="54"/>
      <c r="F7" s="297" t="s">
        <v>84</v>
      </c>
      <c r="G7" s="298" t="s">
        <v>71</v>
      </c>
      <c r="H7" s="296" t="s">
        <v>85</v>
      </c>
      <c r="I7" s="46"/>
      <c r="J7" s="84"/>
      <c r="K7" s="72"/>
      <c r="L7" s="298" t="s">
        <v>84</v>
      </c>
      <c r="M7" s="298" t="s">
        <v>71</v>
      </c>
      <c r="N7" s="55" t="s">
        <v>85</v>
      </c>
    </row>
    <row r="8" spans="1:14">
      <c r="C8" s="6"/>
      <c r="D8" s="47"/>
      <c r="E8" s="56"/>
      <c r="F8" s="57"/>
      <c r="G8" s="58"/>
      <c r="H8" s="59"/>
      <c r="I8" s="50"/>
      <c r="J8" s="73"/>
      <c r="K8" s="74"/>
      <c r="L8" s="75"/>
      <c r="M8" s="74"/>
      <c r="N8" s="85"/>
    </row>
    <row r="9" spans="1:14" ht="19">
      <c r="C9" s="53" t="s">
        <v>68</v>
      </c>
      <c r="D9" s="48" t="s">
        <v>3</v>
      </c>
      <c r="E9" s="390" t="s">
        <v>89</v>
      </c>
      <c r="F9" s="61">
        <v>0</v>
      </c>
      <c r="G9" s="62">
        <v>1050</v>
      </c>
      <c r="H9" s="63">
        <f>G9+F9</f>
        <v>1050</v>
      </c>
      <c r="I9" s="6"/>
      <c r="J9" s="73" t="s">
        <v>11</v>
      </c>
      <c r="K9" s="390" t="s">
        <v>198</v>
      </c>
      <c r="L9" s="77">
        <v>0</v>
      </c>
      <c r="M9" s="78">
        <v>800</v>
      </c>
      <c r="N9" s="86">
        <f>M9+L9</f>
        <v>800</v>
      </c>
    </row>
    <row r="10" spans="1:14">
      <c r="C10" s="6"/>
      <c r="D10" s="49"/>
      <c r="E10" s="60"/>
      <c r="F10" s="64"/>
      <c r="G10" s="65"/>
      <c r="H10" s="63"/>
      <c r="I10" s="6"/>
      <c r="J10" s="73"/>
      <c r="K10" s="76"/>
      <c r="L10" s="77"/>
      <c r="M10" s="78"/>
      <c r="N10" s="86"/>
    </row>
    <row r="11" spans="1:14">
      <c r="C11" s="6"/>
      <c r="D11" s="47"/>
      <c r="E11" s="60"/>
      <c r="F11" s="61"/>
      <c r="G11" s="65"/>
      <c r="H11" s="66"/>
      <c r="I11" s="6"/>
      <c r="J11" s="73" t="s">
        <v>41</v>
      </c>
      <c r="K11" s="390" t="s">
        <v>199</v>
      </c>
      <c r="L11" s="77">
        <v>0</v>
      </c>
      <c r="M11" s="78">
        <v>250</v>
      </c>
      <c r="N11" s="79">
        <f>M11+L11</f>
        <v>250</v>
      </c>
    </row>
    <row r="12" spans="1:14" ht="16" thickBot="1">
      <c r="C12" s="6"/>
      <c r="D12" s="47"/>
      <c r="E12" s="67"/>
      <c r="F12" s="61"/>
      <c r="G12" s="68"/>
      <c r="H12" s="66"/>
      <c r="I12" s="6"/>
      <c r="J12" s="73"/>
      <c r="K12" s="80"/>
      <c r="L12" s="77"/>
      <c r="M12" s="81"/>
      <c r="N12" s="79"/>
    </row>
    <row r="13" spans="1:14" ht="16" thickBot="1">
      <c r="D13" s="51"/>
      <c r="E13" s="386" t="s">
        <v>197</v>
      </c>
      <c r="F13" s="69">
        <f>SUM(F9:F12)</f>
        <v>0</v>
      </c>
      <c r="G13" s="69">
        <f>SUM(G9:G12)</f>
        <v>1050</v>
      </c>
      <c r="H13" s="70">
        <f>SUM(F13:G13)</f>
        <v>1050</v>
      </c>
      <c r="I13" s="6"/>
      <c r="J13" s="69"/>
      <c r="K13" s="69" t="s">
        <v>158</v>
      </c>
      <c r="L13" s="69">
        <f>SUM(L9:L12)</f>
        <v>0</v>
      </c>
      <c r="M13" s="69">
        <f>SUM(M9:M12)</f>
        <v>1050</v>
      </c>
      <c r="N13" s="70">
        <f>SUM(L13:M13)</f>
        <v>1050</v>
      </c>
    </row>
    <row r="14" spans="1:14"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ht="16" thickBot="1"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17" thickBot="1">
      <c r="D16" s="460" t="s">
        <v>166</v>
      </c>
      <c r="E16" s="461"/>
      <c r="F16" s="461"/>
      <c r="G16" s="461"/>
      <c r="H16" s="462"/>
      <c r="I16" s="6"/>
      <c r="J16" s="460" t="s">
        <v>133</v>
      </c>
      <c r="K16" s="461"/>
      <c r="L16" s="461"/>
      <c r="M16" s="461"/>
      <c r="N16" s="462"/>
    </row>
    <row r="17" spans="1:14" ht="31" thickBot="1">
      <c r="A17" t="s">
        <v>65</v>
      </c>
      <c r="D17" s="87"/>
      <c r="E17" s="88"/>
      <c r="F17" s="378" t="s">
        <v>153</v>
      </c>
      <c r="G17" s="299" t="s">
        <v>108</v>
      </c>
      <c r="H17" s="89" t="s">
        <v>59</v>
      </c>
      <c r="I17" s="45"/>
      <c r="J17" s="82"/>
      <c r="K17" s="71"/>
      <c r="L17" s="378" t="s">
        <v>153</v>
      </c>
      <c r="M17" s="392" t="s">
        <v>108</v>
      </c>
      <c r="N17" s="83" t="s">
        <v>59</v>
      </c>
    </row>
    <row r="18" spans="1:14" ht="17" thickBot="1">
      <c r="A18" t="s">
        <v>66</v>
      </c>
      <c r="D18" s="90"/>
      <c r="E18" s="54"/>
      <c r="F18" s="298" t="s">
        <v>84</v>
      </c>
      <c r="G18" s="298" t="s">
        <v>71</v>
      </c>
      <c r="H18" s="55" t="s">
        <v>85</v>
      </c>
      <c r="I18" s="46"/>
      <c r="J18" s="84"/>
      <c r="K18" s="72"/>
      <c r="L18" s="298" t="s">
        <v>239</v>
      </c>
      <c r="M18" s="298" t="s">
        <v>71</v>
      </c>
      <c r="N18" s="55" t="s">
        <v>85</v>
      </c>
    </row>
    <row r="19" spans="1:14">
      <c r="A19" t="s">
        <v>67</v>
      </c>
      <c r="D19" s="91"/>
      <c r="E19" s="56"/>
      <c r="F19" s="57"/>
      <c r="G19" s="58"/>
      <c r="H19" s="59"/>
      <c r="I19" s="50"/>
      <c r="J19" s="73"/>
      <c r="K19" s="74"/>
      <c r="L19" s="75"/>
      <c r="M19" s="74"/>
      <c r="N19" s="85"/>
    </row>
    <row r="20" spans="1:14" ht="19">
      <c r="C20" s="53" t="s">
        <v>69</v>
      </c>
      <c r="D20" s="92" t="s">
        <v>3</v>
      </c>
      <c r="E20" s="390" t="s">
        <v>89</v>
      </c>
      <c r="F20" s="61">
        <v>50</v>
      </c>
      <c r="G20" s="62">
        <v>800</v>
      </c>
      <c r="H20" s="63">
        <f>G20+F20</f>
        <v>850</v>
      </c>
      <c r="I20" s="6"/>
      <c r="J20" s="73" t="s">
        <v>11</v>
      </c>
      <c r="K20" s="390" t="s">
        <v>198</v>
      </c>
      <c r="L20" s="77"/>
      <c r="M20" s="78">
        <v>600</v>
      </c>
      <c r="N20" s="86">
        <f>M20+L20</f>
        <v>600</v>
      </c>
    </row>
    <row r="21" spans="1:14">
      <c r="D21" s="93"/>
      <c r="E21" s="60"/>
      <c r="F21" s="64"/>
      <c r="G21" s="65"/>
      <c r="H21" s="63"/>
      <c r="I21" s="6"/>
      <c r="J21" s="73"/>
      <c r="K21" s="76"/>
      <c r="L21" s="77"/>
      <c r="M21" s="78"/>
      <c r="N21" s="86"/>
    </row>
    <row r="22" spans="1:14">
      <c r="D22" s="91"/>
      <c r="E22" s="60"/>
      <c r="F22" s="61"/>
      <c r="G22" s="65"/>
      <c r="H22" s="66"/>
      <c r="I22" s="6"/>
      <c r="J22" s="73" t="s">
        <v>41</v>
      </c>
      <c r="K22" s="390" t="s">
        <v>199</v>
      </c>
      <c r="L22" s="77">
        <v>50</v>
      </c>
      <c r="M22" s="78">
        <v>200</v>
      </c>
      <c r="N22" s="79">
        <f>M22+L22</f>
        <v>250</v>
      </c>
    </row>
    <row r="23" spans="1:14" ht="16" thickBot="1">
      <c r="D23" s="91"/>
      <c r="E23" s="67"/>
      <c r="F23" s="61"/>
      <c r="G23" s="68"/>
      <c r="H23" s="66"/>
      <c r="I23" s="6"/>
      <c r="J23" s="73"/>
      <c r="K23" s="80"/>
      <c r="L23" s="77"/>
      <c r="M23" s="81"/>
      <c r="N23" s="79"/>
    </row>
    <row r="24" spans="1:14" ht="16" thickBot="1">
      <c r="D24" s="69"/>
      <c r="E24" s="386" t="s">
        <v>197</v>
      </c>
      <c r="F24" s="69">
        <f>SUM(F20:F23)</f>
        <v>50</v>
      </c>
      <c r="G24" s="69">
        <f>SUM(G20:G23)</f>
        <v>800</v>
      </c>
      <c r="H24" s="70">
        <f>SUM(F24:G24)</f>
        <v>850</v>
      </c>
      <c r="I24" s="6"/>
      <c r="J24" s="69"/>
      <c r="K24" s="69" t="s">
        <v>158</v>
      </c>
      <c r="L24" s="69">
        <f>SUM(L20:L23)</f>
        <v>50</v>
      </c>
      <c r="M24" s="69">
        <f>SUM(M20:M23)</f>
        <v>800</v>
      </c>
      <c r="N24" s="70">
        <f>SUM(L24:M24)</f>
        <v>850</v>
      </c>
    </row>
    <row r="25" spans="1:14"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ht="16" thickBot="1"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ht="17" thickBot="1">
      <c r="D28" s="460" t="s">
        <v>166</v>
      </c>
      <c r="E28" s="461"/>
      <c r="F28" s="461"/>
      <c r="G28" s="461"/>
      <c r="H28" s="462"/>
      <c r="I28" s="6"/>
      <c r="J28" s="460" t="s">
        <v>133</v>
      </c>
      <c r="K28" s="461"/>
      <c r="L28" s="461"/>
      <c r="M28" s="461"/>
      <c r="N28" s="462"/>
    </row>
    <row r="29" spans="1:14" ht="31" thickBot="1">
      <c r="D29" s="87"/>
      <c r="F29" s="378" t="s">
        <v>153</v>
      </c>
      <c r="G29" s="299" t="s">
        <v>108</v>
      </c>
      <c r="H29" s="89" t="s">
        <v>59</v>
      </c>
      <c r="I29" s="45"/>
      <c r="J29" s="82"/>
      <c r="K29" s="71"/>
      <c r="L29" s="378" t="s">
        <v>153</v>
      </c>
      <c r="M29" s="392" t="s">
        <v>108</v>
      </c>
      <c r="N29" s="83" t="s">
        <v>59</v>
      </c>
    </row>
    <row r="30" spans="1:14" ht="19.5" customHeight="1" thickBot="1">
      <c r="D30" s="90"/>
      <c r="E30" s="54"/>
      <c r="F30" s="298" t="s">
        <v>84</v>
      </c>
      <c r="G30" s="298" t="s">
        <v>71</v>
      </c>
      <c r="H30" s="55" t="s">
        <v>85</v>
      </c>
      <c r="I30" s="46"/>
      <c r="J30" s="84"/>
      <c r="K30" s="72"/>
      <c r="L30" s="298" t="s">
        <v>84</v>
      </c>
      <c r="M30" s="298" t="s">
        <v>71</v>
      </c>
      <c r="N30" s="55" t="s">
        <v>85</v>
      </c>
    </row>
    <row r="31" spans="1:14" ht="15.75" customHeight="1">
      <c r="D31" s="96" t="s">
        <v>3</v>
      </c>
      <c r="E31" s="389" t="s">
        <v>89</v>
      </c>
      <c r="F31" s="61">
        <v>50</v>
      </c>
      <c r="G31" s="94">
        <v>800</v>
      </c>
      <c r="H31" s="63">
        <f>G31+F31</f>
        <v>850</v>
      </c>
      <c r="I31" s="50"/>
      <c r="J31" s="97"/>
      <c r="K31" s="76"/>
      <c r="L31" s="77"/>
      <c r="M31" s="78"/>
      <c r="N31" s="86"/>
    </row>
    <row r="32" spans="1:14" ht="45" customHeight="1">
      <c r="C32" s="53" t="s">
        <v>70</v>
      </c>
      <c r="D32" s="96" t="s">
        <v>43</v>
      </c>
      <c r="E32" s="95" t="s">
        <v>204</v>
      </c>
      <c r="F32" s="64"/>
      <c r="G32" s="65">
        <v>200</v>
      </c>
      <c r="H32" s="66">
        <f>G32+F32</f>
        <v>200</v>
      </c>
      <c r="I32" s="6"/>
      <c r="J32" s="97" t="s">
        <v>11</v>
      </c>
      <c r="K32" s="390" t="s">
        <v>198</v>
      </c>
      <c r="L32" s="77">
        <v>0</v>
      </c>
      <c r="M32" s="78">
        <v>800</v>
      </c>
      <c r="N32" s="86">
        <f>M32+L32</f>
        <v>800</v>
      </c>
    </row>
    <row r="33" spans="4:14" ht="33" customHeight="1">
      <c r="D33" s="96" t="s">
        <v>76</v>
      </c>
      <c r="E33" s="399" t="s">
        <v>205</v>
      </c>
      <c r="F33" s="64">
        <v>50</v>
      </c>
      <c r="G33" s="65">
        <v>200</v>
      </c>
      <c r="H33" s="66">
        <f>G33+F33</f>
        <v>250</v>
      </c>
      <c r="I33" s="6"/>
      <c r="J33" s="97" t="s">
        <v>41</v>
      </c>
      <c r="K33" s="390" t="s">
        <v>199</v>
      </c>
      <c r="L33" s="77">
        <v>0</v>
      </c>
      <c r="M33" s="78">
        <v>250</v>
      </c>
      <c r="N33" s="79">
        <f>M33+L33</f>
        <v>250</v>
      </c>
    </row>
    <row r="34" spans="4:14" ht="45.75" customHeight="1" thickBot="1">
      <c r="D34" s="96" t="s">
        <v>48</v>
      </c>
      <c r="E34" s="401" t="s">
        <v>206</v>
      </c>
      <c r="F34" s="61">
        <v>0</v>
      </c>
      <c r="G34" s="68">
        <v>250</v>
      </c>
      <c r="H34" s="66">
        <f>G34+F34</f>
        <v>250</v>
      </c>
      <c r="I34" s="6"/>
      <c r="J34" s="97"/>
      <c r="K34" s="80"/>
      <c r="L34" s="77"/>
      <c r="M34" s="81"/>
      <c r="N34" s="79"/>
    </row>
    <row r="35" spans="4:14" ht="16" thickBot="1">
      <c r="D35" s="69"/>
      <c r="E35" s="400" t="s">
        <v>197</v>
      </c>
      <c r="F35" s="69">
        <f>F31+F32-F33+F34</f>
        <v>0</v>
      </c>
      <c r="G35" s="69">
        <f>G31+G32-G33+G34</f>
        <v>1050</v>
      </c>
      <c r="H35" s="70">
        <f>H31+H32-H33+H34</f>
        <v>1050</v>
      </c>
      <c r="I35" s="6"/>
      <c r="J35" s="51"/>
      <c r="K35" s="69" t="s">
        <v>158</v>
      </c>
      <c r="L35" s="51">
        <f>SUM(L31:L34)</f>
        <v>0</v>
      </c>
      <c r="M35" s="51">
        <f>SUM(M31:M34)</f>
        <v>1050</v>
      </c>
      <c r="N35" s="52">
        <f>SUM(L35:M35)</f>
        <v>1050</v>
      </c>
    </row>
    <row r="36" spans="4:14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4:14"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4:14">
      <c r="I38" s="6"/>
    </row>
    <row r="45" spans="4:14" ht="32.25" customHeight="1"/>
  </sheetData>
  <mergeCells count="6">
    <mergeCell ref="D5:H5"/>
    <mergeCell ref="J5:N5"/>
    <mergeCell ref="D16:H16"/>
    <mergeCell ref="J16:N16"/>
    <mergeCell ref="J28:N28"/>
    <mergeCell ref="D28:H2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I41"/>
  <sheetViews>
    <sheetView showGridLines="0" topLeftCell="A6" workbookViewId="0">
      <selection activeCell="L28" sqref="L28"/>
    </sheetView>
  </sheetViews>
  <sheetFormatPr baseColWidth="10" defaultColWidth="8.83203125" defaultRowHeight="15"/>
  <cols>
    <col min="3" max="3" width="42" customWidth="1"/>
    <col min="4" max="5" width="11.83203125" customWidth="1"/>
    <col min="6" max="6" width="8" customWidth="1"/>
    <col min="7" max="8" width="11.83203125" customWidth="1"/>
  </cols>
  <sheetData>
    <row r="2" spans="3:8" ht="8.25" customHeight="1"/>
    <row r="3" spans="3:8" s="10" customFormat="1" ht="34.5" customHeight="1" thickBot="1">
      <c r="C3" s="477" t="s">
        <v>207</v>
      </c>
      <c r="D3" s="477"/>
      <c r="E3" s="477"/>
      <c r="F3" s="477"/>
      <c r="G3" s="477"/>
      <c r="H3" s="477"/>
    </row>
    <row r="4" spans="3:8" ht="29.25" customHeight="1" thickBot="1">
      <c r="C4" s="474" t="s">
        <v>167</v>
      </c>
      <c r="D4" s="475"/>
      <c r="E4" s="475"/>
      <c r="F4" s="475"/>
      <c r="G4" s="475"/>
      <c r="H4" s="476"/>
    </row>
    <row r="5" spans="3:8" ht="30.75" customHeight="1" thickBot="1">
      <c r="C5" s="117"/>
      <c r="D5" s="402" t="s">
        <v>209</v>
      </c>
      <c r="E5" s="402" t="s">
        <v>210</v>
      </c>
      <c r="F5" s="403" t="s">
        <v>78</v>
      </c>
      <c r="G5" s="402" t="s">
        <v>211</v>
      </c>
      <c r="H5" s="404" t="s">
        <v>224</v>
      </c>
    </row>
    <row r="6" spans="3:8" ht="16">
      <c r="C6" s="130" t="s">
        <v>208</v>
      </c>
      <c r="D6" s="114"/>
      <c r="E6" s="115"/>
      <c r="F6" s="114"/>
      <c r="G6" s="114"/>
      <c r="H6" s="116"/>
    </row>
    <row r="7" spans="3:8">
      <c r="C7" s="131" t="s">
        <v>212</v>
      </c>
      <c r="D7" s="110"/>
      <c r="E7" s="111"/>
      <c r="F7" s="110"/>
      <c r="G7" s="110"/>
      <c r="H7" s="112"/>
    </row>
    <row r="8" spans="3:8">
      <c r="C8" s="131" t="s">
        <v>213</v>
      </c>
      <c r="D8" s="110"/>
      <c r="E8" s="110"/>
      <c r="F8" s="110"/>
      <c r="G8" s="110"/>
      <c r="H8" s="113"/>
    </row>
    <row r="9" spans="3:8">
      <c r="C9" s="131" t="s">
        <v>214</v>
      </c>
      <c r="D9" s="110"/>
      <c r="E9" s="110"/>
      <c r="F9" s="110"/>
      <c r="G9" s="110"/>
      <c r="H9" s="113"/>
    </row>
    <row r="10" spans="3:8">
      <c r="C10" s="131" t="s">
        <v>215</v>
      </c>
      <c r="D10" s="110"/>
      <c r="E10" s="110"/>
      <c r="F10" s="110"/>
      <c r="G10" s="110"/>
      <c r="H10" s="113"/>
    </row>
    <row r="11" spans="3:8">
      <c r="C11" s="131" t="s">
        <v>216</v>
      </c>
      <c r="D11" s="110"/>
      <c r="E11" s="110"/>
      <c r="F11" s="110"/>
      <c r="G11" s="110"/>
      <c r="H11" s="113"/>
    </row>
    <row r="12" spans="3:8" ht="16" thickBot="1">
      <c r="C12" s="132" t="s">
        <v>217</v>
      </c>
      <c r="D12" s="118"/>
      <c r="E12" s="118"/>
      <c r="F12" s="118"/>
      <c r="G12" s="118"/>
      <c r="H12" s="119"/>
    </row>
    <row r="13" spans="3:8" ht="15.75" customHeight="1" thickBot="1">
      <c r="C13" s="405" t="s">
        <v>222</v>
      </c>
      <c r="D13" s="106">
        <v>0</v>
      </c>
      <c r="E13" s="106">
        <v>0</v>
      </c>
      <c r="F13" s="106"/>
      <c r="G13" s="106">
        <v>0</v>
      </c>
      <c r="H13" s="107">
        <v>0</v>
      </c>
    </row>
    <row r="16" spans="3:8" ht="9" customHeight="1"/>
    <row r="17" spans="3:9" s="133" customFormat="1" ht="33.75" customHeight="1" thickBot="1">
      <c r="C17" s="477" t="s">
        <v>219</v>
      </c>
      <c r="D17" s="477"/>
      <c r="E17" s="477"/>
      <c r="F17" s="477"/>
      <c r="G17" s="477"/>
      <c r="H17" s="477"/>
      <c r="I17" s="134"/>
    </row>
    <row r="18" spans="3:9" ht="17" thickBot="1">
      <c r="C18" s="460" t="s">
        <v>179</v>
      </c>
      <c r="D18" s="461"/>
      <c r="E18" s="461"/>
      <c r="F18" s="461"/>
      <c r="G18" s="461"/>
      <c r="H18" s="462"/>
    </row>
    <row r="19" spans="3:9" ht="31.5" customHeight="1" thickBot="1">
      <c r="C19" s="126"/>
      <c r="D19" s="402" t="s">
        <v>209</v>
      </c>
      <c r="E19" s="402" t="s">
        <v>210</v>
      </c>
      <c r="F19" s="403" t="s">
        <v>78</v>
      </c>
      <c r="G19" s="402" t="s">
        <v>211</v>
      </c>
      <c r="H19" s="404" t="s">
        <v>224</v>
      </c>
    </row>
    <row r="20" spans="3:9">
      <c r="C20" s="137" t="s">
        <v>218</v>
      </c>
      <c r="D20" s="124"/>
      <c r="E20" s="124"/>
      <c r="F20" s="124"/>
      <c r="G20" s="124"/>
      <c r="H20" s="125"/>
    </row>
    <row r="21" spans="3:9">
      <c r="C21" s="135" t="s">
        <v>220</v>
      </c>
      <c r="D21" s="120"/>
      <c r="E21" s="120"/>
      <c r="F21" s="120"/>
      <c r="G21" s="120"/>
      <c r="H21" s="121"/>
    </row>
    <row r="22" spans="3:9">
      <c r="C22" s="122" t="s">
        <v>79</v>
      </c>
      <c r="D22" s="120"/>
      <c r="E22" s="120"/>
      <c r="F22" s="120"/>
      <c r="G22" s="120"/>
      <c r="H22" s="123"/>
    </row>
    <row r="23" spans="3:9">
      <c r="C23" s="290" t="s">
        <v>221</v>
      </c>
      <c r="D23" s="291"/>
      <c r="E23" s="291"/>
      <c r="F23" s="291"/>
      <c r="G23" s="291"/>
      <c r="H23" s="129"/>
    </row>
    <row r="24" spans="3:9" ht="16" thickBot="1">
      <c r="C24" s="136" t="s">
        <v>151</v>
      </c>
      <c r="D24" s="127"/>
      <c r="E24" s="128"/>
      <c r="F24" s="128"/>
      <c r="G24" s="128"/>
      <c r="H24" s="129"/>
    </row>
    <row r="25" spans="3:9" ht="16" thickBot="1">
      <c r="C25" s="406" t="s">
        <v>223</v>
      </c>
      <c r="D25" s="108">
        <f>SUM(D20:D22)</f>
        <v>0</v>
      </c>
      <c r="E25" s="108">
        <f>SUM(E20:E24)</f>
        <v>0</v>
      </c>
      <c r="F25" s="108"/>
      <c r="G25" s="108">
        <v>0</v>
      </c>
      <c r="H25" s="109">
        <f>SUM(H22:H24)</f>
        <v>0</v>
      </c>
    </row>
    <row r="29" spans="3:9" ht="30" customHeight="1" thickBot="1">
      <c r="C29" s="477" t="s">
        <v>207</v>
      </c>
      <c r="D29" s="477"/>
      <c r="E29" s="477"/>
      <c r="F29" s="477"/>
      <c r="G29" s="477"/>
      <c r="H29" s="477"/>
    </row>
    <row r="30" spans="3:9" ht="30" customHeight="1" thickBot="1">
      <c r="C30" s="474" t="s">
        <v>167</v>
      </c>
      <c r="D30" s="475"/>
      <c r="E30" s="475"/>
      <c r="F30" s="475"/>
      <c r="G30" s="475"/>
      <c r="H30" s="476"/>
    </row>
    <row r="31" spans="3:9" ht="30" customHeight="1" thickBot="1">
      <c r="C31" s="117"/>
      <c r="D31" s="402" t="s">
        <v>209</v>
      </c>
      <c r="E31" s="402" t="s">
        <v>210</v>
      </c>
      <c r="F31" s="403" t="s">
        <v>78</v>
      </c>
      <c r="G31" s="402" t="s">
        <v>211</v>
      </c>
      <c r="H31" s="404" t="s">
        <v>224</v>
      </c>
    </row>
    <row r="32" spans="3:9" ht="16">
      <c r="C32" s="130" t="s">
        <v>208</v>
      </c>
      <c r="D32" s="114"/>
      <c r="E32" s="115"/>
      <c r="F32" s="114"/>
      <c r="G32" s="114"/>
      <c r="H32" s="116"/>
    </row>
    <row r="33" spans="3:8">
      <c r="C33" s="131" t="s">
        <v>212</v>
      </c>
      <c r="D33" s="110"/>
      <c r="E33" s="111"/>
      <c r="F33" s="110"/>
      <c r="G33" s="110"/>
      <c r="H33" s="112"/>
    </row>
    <row r="34" spans="3:8" ht="32">
      <c r="C34" s="425" t="s">
        <v>237</v>
      </c>
      <c r="D34" s="110"/>
      <c r="E34" s="111"/>
      <c r="F34" s="110"/>
      <c r="G34" s="110"/>
      <c r="H34" s="112"/>
    </row>
    <row r="35" spans="3:8">
      <c r="C35" s="131" t="s">
        <v>213</v>
      </c>
      <c r="D35" s="110"/>
      <c r="E35" s="110"/>
      <c r="F35" s="110"/>
      <c r="G35" s="110"/>
      <c r="H35" s="113"/>
    </row>
    <row r="36" spans="3:8">
      <c r="C36" s="131" t="s">
        <v>214</v>
      </c>
      <c r="D36" s="110"/>
      <c r="E36" s="110"/>
      <c r="F36" s="110"/>
      <c r="G36" s="110"/>
      <c r="H36" s="113"/>
    </row>
    <row r="37" spans="3:8">
      <c r="C37" s="131" t="s">
        <v>215</v>
      </c>
      <c r="D37" s="110"/>
      <c r="E37" s="110"/>
      <c r="F37" s="110"/>
      <c r="G37" s="110"/>
      <c r="H37" s="113"/>
    </row>
    <row r="38" spans="3:8" ht="48">
      <c r="C38" s="425" t="s">
        <v>238</v>
      </c>
      <c r="D38" s="110"/>
      <c r="E38" s="110"/>
      <c r="F38" s="110"/>
      <c r="G38" s="110"/>
      <c r="H38" s="113"/>
    </row>
    <row r="39" spans="3:8">
      <c r="C39" s="131" t="s">
        <v>216</v>
      </c>
      <c r="D39" s="110"/>
      <c r="E39" s="110"/>
      <c r="F39" s="110"/>
      <c r="G39" s="110"/>
      <c r="H39" s="113"/>
    </row>
    <row r="40" spans="3:8" ht="16" thickBot="1">
      <c r="C40" s="132" t="s">
        <v>217</v>
      </c>
      <c r="D40" s="118"/>
      <c r="E40" s="118"/>
      <c r="F40" s="118"/>
      <c r="G40" s="118"/>
      <c r="H40" s="119"/>
    </row>
    <row r="41" spans="3:8" ht="33" thickBot="1">
      <c r="C41" s="426" t="s">
        <v>236</v>
      </c>
      <c r="D41" s="106">
        <v>0</v>
      </c>
      <c r="E41" s="106">
        <v>0</v>
      </c>
      <c r="F41" s="106"/>
      <c r="G41" s="106">
        <v>0</v>
      </c>
      <c r="H41" s="107">
        <v>0</v>
      </c>
    </row>
  </sheetData>
  <mergeCells count="6">
    <mergeCell ref="C30:H30"/>
    <mergeCell ref="C18:H18"/>
    <mergeCell ref="C3:H3"/>
    <mergeCell ref="C4:H4"/>
    <mergeCell ref="C17:H17"/>
    <mergeCell ref="C29:H2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4:D16"/>
  <sheetViews>
    <sheetView showGridLines="0" tabSelected="1" workbookViewId="0">
      <selection activeCell="H41" sqref="H41"/>
    </sheetView>
  </sheetViews>
  <sheetFormatPr baseColWidth="10" defaultColWidth="8.83203125" defaultRowHeight="15"/>
  <cols>
    <col min="4" max="4" width="49.5" customWidth="1"/>
  </cols>
  <sheetData>
    <row r="4" spans="3:4" ht="16" thickBot="1"/>
    <row r="5" spans="3:4" ht="17" thickBot="1">
      <c r="C5" s="444" t="s">
        <v>225</v>
      </c>
      <c r="D5" s="446"/>
    </row>
    <row r="6" spans="3:4" ht="16" thickBot="1">
      <c r="C6" s="284" t="s">
        <v>226</v>
      </c>
      <c r="D6" s="282" t="s">
        <v>82</v>
      </c>
    </row>
    <row r="7" spans="3:4">
      <c r="C7" s="277">
        <v>1</v>
      </c>
      <c r="D7" s="285" t="s">
        <v>227</v>
      </c>
    </row>
    <row r="8" spans="3:4">
      <c r="C8" s="278">
        <v>2</v>
      </c>
      <c r="D8" s="286" t="s">
        <v>228</v>
      </c>
    </row>
    <row r="9" spans="3:4">
      <c r="C9" s="278">
        <v>3</v>
      </c>
      <c r="D9" s="286" t="s">
        <v>229</v>
      </c>
    </row>
    <row r="10" spans="3:4">
      <c r="C10" s="278">
        <v>4</v>
      </c>
      <c r="D10" s="286" t="s">
        <v>0</v>
      </c>
    </row>
    <row r="11" spans="3:4">
      <c r="C11" s="281" t="s">
        <v>83</v>
      </c>
      <c r="D11" s="286" t="s">
        <v>231</v>
      </c>
    </row>
    <row r="12" spans="3:4">
      <c r="C12" s="279">
        <v>6</v>
      </c>
      <c r="D12" s="286" t="s">
        <v>232</v>
      </c>
    </row>
    <row r="13" spans="3:4">
      <c r="C13" s="279">
        <v>7</v>
      </c>
      <c r="D13" s="287" t="s">
        <v>109</v>
      </c>
    </row>
    <row r="14" spans="3:4">
      <c r="C14" s="280">
        <v>8</v>
      </c>
      <c r="D14" s="288" t="s">
        <v>233</v>
      </c>
    </row>
    <row r="15" spans="3:4">
      <c r="C15" s="280">
        <v>9</v>
      </c>
      <c r="D15" s="288" t="s">
        <v>234</v>
      </c>
    </row>
    <row r="16" spans="3:4" ht="16" thickBot="1">
      <c r="C16" s="283" t="s">
        <v>81</v>
      </c>
      <c r="D16" s="289" t="s">
        <v>235</v>
      </c>
    </row>
  </sheetData>
  <mergeCells count="1">
    <mergeCell ref="C5:D5"/>
  </mergeCells>
  <pageMargins left="0.7" right="0.7" top="0.75" bottom="0.75" header="0.3" footer="0.3"/>
  <pageSetup paperSize="9" orientation="portrait" r:id="rId1"/>
  <ignoredErrors>
    <ignoredError sqref="C16 C1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4249A7D4872E438EB3611EF6186F3D" ma:contentTypeVersion="11" ma:contentTypeDescription="Creare un nuovo documento." ma:contentTypeScope="" ma:versionID="ca1076514adb0520fa9ebb7363954afb">
  <xsd:schema xmlns:xsd="http://www.w3.org/2001/XMLSchema" xmlns:xs="http://www.w3.org/2001/XMLSchema" xmlns:p="http://schemas.microsoft.com/office/2006/metadata/properties" xmlns:ns2="92905c91-008d-409b-95bc-0054c142e13d" xmlns:ns3="98c55afe-4119-46e2-b722-1fa4fe64700a" targetNamespace="http://schemas.microsoft.com/office/2006/metadata/properties" ma:root="true" ma:fieldsID="221fd6c81afe651eaefca966e155cad4" ns2:_="" ns3:_="">
    <xsd:import namespace="92905c91-008d-409b-95bc-0054c142e13d"/>
    <xsd:import namespace="98c55afe-4119-46e2-b722-1fa4fe6470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05c91-008d-409b-95bc-0054c142e1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c55afe-4119-46e2-b722-1fa4fe64700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77862F-A1DD-4669-9C6A-E2DB397CB4BE}">
  <ds:schemaRefs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98c55afe-4119-46e2-b722-1fa4fe64700a"/>
    <ds:schemaRef ds:uri="92905c91-008d-409b-95bc-0054c142e13d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35C4E14-B457-4EB1-B528-7D9C7FBE13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905c91-008d-409b-95bc-0054c142e13d"/>
    <ds:schemaRef ds:uri="98c55afe-4119-46e2-b722-1fa4fe6470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DADD26-1BCD-402A-A88E-A96EC6D13F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Tabelle Risorse-Impieghi</vt:lpstr>
      <vt:lpstr>Esempi</vt:lpstr>
      <vt:lpstr>Recupero di calore</vt:lpstr>
      <vt:lpstr>Struttura Tabelle</vt:lpstr>
      <vt:lpstr>Vettori energetici</vt:lpstr>
      <vt:lpstr>Esempi!Area_stampa</vt:lpstr>
      <vt:lpstr>'Tabelle Risorse-Impieghi'!Area_stampa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Van Hattem</dc:creator>
  <cp:lastModifiedBy>Microsoft Office User</cp:lastModifiedBy>
  <cp:lastPrinted>2019-04-18T10:09:56Z</cp:lastPrinted>
  <dcterms:created xsi:type="dcterms:W3CDTF">2016-10-24T09:31:44Z</dcterms:created>
  <dcterms:modified xsi:type="dcterms:W3CDTF">2021-07-07T13:23:46Z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0x0101001C4249A7D4872E438EB3611EF6186F3D</vt:lpwstr>
  </property>
</Properties>
</file>